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johnl\Dropbox\Excel Tricks for Sports\"/>
    </mc:Choice>
  </mc:AlternateContent>
  <bookViews>
    <workbookView xWindow="0" yWindow="0" windowWidth="24795" windowHeight="15615"/>
  </bookViews>
  <sheets>
    <sheet name="Range" sheetId="1" r:id="rId1"/>
    <sheet name="Report" sheetId="9" r:id="rId2"/>
    <sheet name="Table" sheetId="8" r:id="rId3"/>
    <sheet name="ReportTBL" sheetId="10" r:id="rId4"/>
  </sheets>
  <definedNames>
    <definedName name="listNames">Range!$A$4:$A$53</definedName>
    <definedName name="tableSFData">Range!$A$3:$R$53</definedName>
  </definedNames>
  <calcPr calcId="17102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0" l="1"/>
  <c r="C9" i="10"/>
  <c r="D9" i="10"/>
  <c r="E9" i="10"/>
  <c r="F9" i="10"/>
  <c r="G9" i="10"/>
  <c r="H9" i="10"/>
  <c r="I9" i="10"/>
  <c r="J9" i="10"/>
  <c r="A9" i="10"/>
  <c r="G6" i="10"/>
  <c r="F6" i="10"/>
  <c r="E6" i="10"/>
  <c r="D6" i="10"/>
  <c r="C6" i="10"/>
  <c r="B6" i="10"/>
  <c r="A6" i="10"/>
  <c r="J9" i="9"/>
  <c r="I9" i="9"/>
  <c r="H9" i="9"/>
  <c r="G9" i="9"/>
  <c r="F9" i="9"/>
  <c r="E9" i="9"/>
  <c r="D9" i="9"/>
  <c r="C9" i="9"/>
  <c r="B9" i="9"/>
  <c r="A9" i="9"/>
  <c r="G6" i="9"/>
  <c r="F6" i="9"/>
  <c r="E6" i="9"/>
  <c r="D6" i="9"/>
  <c r="C6" i="9"/>
  <c r="B6" i="9"/>
  <c r="A6" i="9"/>
</calcChain>
</file>

<file path=xl/sharedStrings.xml><?xml version="1.0" encoding="utf-8"?>
<sst xmlns="http://schemas.openxmlformats.org/spreadsheetml/2006/main" count="382" uniqueCount="80">
  <si>
    <t>Date</t>
  </si>
  <si>
    <t>Athlete Name</t>
  </si>
  <si>
    <t>Position</t>
  </si>
  <si>
    <t>Training Phase</t>
  </si>
  <si>
    <t>Bodyweight (kg)</t>
  </si>
  <si>
    <t>SF - Triceps</t>
  </si>
  <si>
    <t>SF - Subscap</t>
  </si>
  <si>
    <t>SF - Biceps</t>
  </si>
  <si>
    <t>SF - Iliac</t>
  </si>
  <si>
    <t>SF - Supraspinale</t>
  </si>
  <si>
    <t>SF - Abdominal</t>
  </si>
  <si>
    <t>SF - Thigh</t>
  </si>
  <si>
    <t>SF - Calf</t>
  </si>
  <si>
    <t>SF - Sum8</t>
  </si>
  <si>
    <t>SF - Sum7</t>
  </si>
  <si>
    <t>LMI</t>
  </si>
  <si>
    <t>% Fat</t>
  </si>
  <si>
    <t>Lean Mass (kg)</t>
  </si>
  <si>
    <t>Caroline Masters</t>
  </si>
  <si>
    <t>Emily Connolly</t>
  </si>
  <si>
    <t>Erin Black</t>
  </si>
  <si>
    <t>Jenny Wallace</t>
  </si>
  <si>
    <t>Kate Chung</t>
  </si>
  <si>
    <t>Lisa Monroe</t>
  </si>
  <si>
    <t>Natalie Christensen</t>
  </si>
  <si>
    <t>Rose Mcdonald</t>
  </si>
  <si>
    <t>Valerie Connolly</t>
  </si>
  <si>
    <t>Anita Lawrence</t>
  </si>
  <si>
    <t>Chloe Hawkins</t>
  </si>
  <si>
    <t>Debbie Ross</t>
  </si>
  <si>
    <t>Desiree Watson</t>
  </si>
  <si>
    <t>Frances Mcnamara</t>
  </si>
  <si>
    <t>Kath Vick</t>
  </si>
  <si>
    <t>Michelle Steele</t>
  </si>
  <si>
    <t>Zoe Hall</t>
  </si>
  <si>
    <t>Amanda Baker</t>
  </si>
  <si>
    <t>Gina Powrie</t>
  </si>
  <si>
    <t>Hannah Wallace</t>
  </si>
  <si>
    <t>Lily Goldstein</t>
  </si>
  <si>
    <t>Samantha Watts</t>
  </si>
  <si>
    <t>Tracey Underwood</t>
  </si>
  <si>
    <t>Amy Johnson</t>
  </si>
  <si>
    <t>Donna Shar</t>
  </si>
  <si>
    <t>Grace Middleton</t>
  </si>
  <si>
    <t>Jessica Watts</t>
  </si>
  <si>
    <t>Louise Rosenthal</t>
  </si>
  <si>
    <t>Mia Woods</t>
  </si>
  <si>
    <t>Paula Woods</t>
  </si>
  <si>
    <t>Sue Hannam</t>
  </si>
  <si>
    <t>Amelia Walton</t>
  </si>
  <si>
    <t>Angela Teague</t>
  </si>
  <si>
    <t>Christine May</t>
  </si>
  <si>
    <t>Emma Jackson</t>
  </si>
  <si>
    <t>Gemma Jones</t>
  </si>
  <si>
    <t>Joanne Smith</t>
  </si>
  <si>
    <t>Kylie Flynn</t>
  </si>
  <si>
    <t>Olivia Monroe</t>
  </si>
  <si>
    <t>Robyn Tarrant</t>
  </si>
  <si>
    <t>Sarah Potter</t>
  </si>
  <si>
    <t>Sophia Walsh</t>
  </si>
  <si>
    <t>Charlotte Barton</t>
  </si>
  <si>
    <t>Kelly Latimer</t>
  </si>
  <si>
    <t>Julianne Edwards</t>
  </si>
  <si>
    <t>Kim Jones</t>
  </si>
  <si>
    <t>Lizzy Lopez</t>
  </si>
  <si>
    <t>Vanessa Sykes</t>
  </si>
  <si>
    <t>Veronica Weeks</t>
  </si>
  <si>
    <t>Victoria Wilkerson</t>
  </si>
  <si>
    <t>Attacker</t>
  </si>
  <si>
    <t>PreSeason</t>
  </si>
  <si>
    <t>Defender</t>
  </si>
  <si>
    <t>Goalkeeper</t>
  </si>
  <si>
    <t>Midfield</t>
  </si>
  <si>
    <t>This is a basic range of data</t>
  </si>
  <si>
    <t>Excel Table</t>
  </si>
  <si>
    <t>← Select Athlete</t>
  </si>
  <si>
    <t>VLOOKUP - TARGET,RANGE,COLUMN NUMBER</t>
  </si>
  <si>
    <t>BODY COMPOSITION REPORT</t>
  </si>
  <si>
    <t>TBLSFData</t>
  </si>
  <si>
    <t>INDEX - RANGE,COL,ROW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</si>
</sst>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ont="1" applyFill="1" applyBorder="1"/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4" fontId="0" fillId="0" borderId="1" xfId="0" applyNumberFormat="1" applyBorder="1"/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2" borderId="0" xfId="0" applyFont="1" applyFill="1"/>
    <xf numFmtId="0" fontId="4" fillId="2" borderId="0" xfId="0" applyFont="1" applyFill="1"/>
    <xf numFmtId="0" fontId="6" fillId="0" borderId="0" xfId="0" applyFont="1" applyFill="1" applyBorder="1"/>
    <xf numFmtId="14" fontId="0" fillId="4" borderId="1" xfId="0" applyNumberFormat="1" applyFill="1" applyBorder="1"/>
    <xf numFmtId="0" fontId="0" fillId="4" borderId="0" xfId="0" applyFill="1"/>
    <xf numFmtId="0" fontId="0" fillId="5" borderId="0" xfId="0" applyFill="1"/>
    <xf numFmtId="14" fontId="0" fillId="5" borderId="1" xfId="0" applyNumberFormat="1" applyFill="1" applyBorder="1"/>
    <xf numFmtId="164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Skinfolds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Report!$A$8:$H$8</c:f>
              <c:strCache>
                <c:ptCount val="8"/>
                <c:pt idx="0">
                  <c:v>SF - Triceps</c:v>
                </c:pt>
                <c:pt idx="1">
                  <c:v>SF - Subscap</c:v>
                </c:pt>
                <c:pt idx="2">
                  <c:v>SF - Biceps</c:v>
                </c:pt>
                <c:pt idx="3">
                  <c:v>SF - Iliac</c:v>
                </c:pt>
                <c:pt idx="4">
                  <c:v>SF - Supraspinale</c:v>
                </c:pt>
                <c:pt idx="5">
                  <c:v>SF - Abdominal</c:v>
                </c:pt>
                <c:pt idx="6">
                  <c:v>SF - Thigh</c:v>
                </c:pt>
                <c:pt idx="7">
                  <c:v>SF - Calf</c:v>
                </c:pt>
              </c:strCache>
            </c:strRef>
          </c:cat>
          <c:val>
            <c:numRef>
              <c:f>Report!$A$9:$H$9</c:f>
              <c:numCache>
                <c:formatCode>0.0</c:formatCode>
                <c:ptCount val="8"/>
                <c:pt idx="0">
                  <c:v>7</c:v>
                </c:pt>
                <c:pt idx="1">
                  <c:v>9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13</c:v>
                </c:pt>
                <c:pt idx="6">
                  <c:v>7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F-4F62-BF57-756B267CA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676088"/>
        <c:axId val="408098400"/>
      </c:barChart>
      <c:catAx>
        <c:axId val="40867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098400"/>
        <c:crosses val="autoZero"/>
        <c:auto val="1"/>
        <c:lblAlgn val="ctr"/>
        <c:lblOffset val="100"/>
        <c:noMultiLvlLbl val="0"/>
      </c:catAx>
      <c:valAx>
        <c:axId val="40809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676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Skinfolds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ReportTBL!$A$8:$H$8</c:f>
              <c:strCache>
                <c:ptCount val="8"/>
                <c:pt idx="0">
                  <c:v>SF - Triceps</c:v>
                </c:pt>
                <c:pt idx="1">
                  <c:v>SF - Subscap</c:v>
                </c:pt>
                <c:pt idx="2">
                  <c:v>SF - Biceps</c:v>
                </c:pt>
                <c:pt idx="3">
                  <c:v>SF - Iliac</c:v>
                </c:pt>
                <c:pt idx="4">
                  <c:v>SF - Supraspinale</c:v>
                </c:pt>
                <c:pt idx="5">
                  <c:v>SF - Abdominal</c:v>
                </c:pt>
                <c:pt idx="6">
                  <c:v>SF - Thigh</c:v>
                </c:pt>
                <c:pt idx="7">
                  <c:v>SF - Calf</c:v>
                </c:pt>
              </c:strCache>
            </c:strRef>
          </c:cat>
          <c:val>
            <c:numRef>
              <c:f>ReportTBL!$A$9:$H$9</c:f>
              <c:numCache>
                <c:formatCode>0.0</c:formatCode>
                <c:ptCount val="8"/>
                <c:pt idx="0">
                  <c:v>14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10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8-47A5-A19C-DCCEFF5DB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676088"/>
        <c:axId val="408098400"/>
      </c:barChart>
      <c:catAx>
        <c:axId val="40867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098400"/>
        <c:crosses val="autoZero"/>
        <c:auto val="1"/>
        <c:lblAlgn val="ctr"/>
        <c:lblOffset val="100"/>
        <c:noMultiLvlLbl val="0"/>
      </c:catAx>
      <c:valAx>
        <c:axId val="40809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676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9</xdr:row>
      <xdr:rowOff>142875</xdr:rowOff>
    </xdr:from>
    <xdr:to>
      <xdr:col>7</xdr:col>
      <xdr:colOff>1190624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9</xdr:row>
      <xdr:rowOff>142875</xdr:rowOff>
    </xdr:from>
    <xdr:to>
      <xdr:col>7</xdr:col>
      <xdr:colOff>1190624</xdr:colOff>
      <xdr:row>24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SFData" displayName="TBLSFData" ref="A3:R53" totalsRowShown="0" headerRowDxfId="0" dataDxfId="1">
  <autoFilter ref="A3:R53"/>
  <tableColumns count="18">
    <tableColumn id="1" name="Athlete Name" dataDxfId="19"/>
    <tableColumn id="2" name="Date" dataDxfId="18"/>
    <tableColumn id="3" name="Position" dataDxfId="17"/>
    <tableColumn id="4" name="Training Phase" dataDxfId="16"/>
    <tableColumn id="5" name="Bodyweight (kg)" dataDxfId="15"/>
    <tableColumn id="6" name="SF - Triceps" dataDxfId="14"/>
    <tableColumn id="7" name="SF - Subscap" dataDxfId="13"/>
    <tableColumn id="8" name="SF - Biceps" dataDxfId="12"/>
    <tableColumn id="9" name="SF - Iliac" dataDxfId="11"/>
    <tableColumn id="10" name="SF - Supraspinale" dataDxfId="10"/>
    <tableColumn id="11" name="SF - Abdominal" dataDxfId="9"/>
    <tableColumn id="12" name="SF - Thigh" dataDxfId="8"/>
    <tableColumn id="13" name="SF - Calf" dataDxfId="7"/>
    <tableColumn id="14" name="SF - Sum8" dataDxfId="6"/>
    <tableColumn id="15" name="SF - Sum7" dataDxfId="5"/>
    <tableColumn id="16" name="LMI" dataDxfId="4"/>
    <tableColumn id="17" name="% Fat" dataDxfId="3"/>
    <tableColumn id="18" name="Lean Mass (kg)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selection activeCell="A21" sqref="A21"/>
    </sheetView>
  </sheetViews>
  <sheetFormatPr defaultColWidth="8.85546875" defaultRowHeight="15" x14ac:dyDescent="0.25"/>
  <cols>
    <col min="1" max="1" width="19.85546875" style="4" customWidth="1"/>
    <col min="2" max="2" width="13" style="4" customWidth="1"/>
    <col min="3" max="3" width="12.7109375" style="4" customWidth="1"/>
    <col min="4" max="4" width="14.28515625" style="4" customWidth="1"/>
    <col min="5" max="5" width="13.7109375" style="4" bestFit="1" customWidth="1"/>
    <col min="6" max="6" width="9.5703125" style="3" bestFit="1" customWidth="1"/>
    <col min="7" max="7" width="10.28515625" style="4" bestFit="1" customWidth="1"/>
    <col min="8" max="8" width="9" style="4" bestFit="1" customWidth="1"/>
    <col min="9" max="9" width="7" style="4" bestFit="1" customWidth="1"/>
    <col min="10" max="10" width="14.140625" style="4" bestFit="1" customWidth="1"/>
    <col min="11" max="11" width="12.5703125" style="4" bestFit="1" customWidth="1"/>
    <col min="12" max="12" width="8.28515625" style="4" bestFit="1" customWidth="1"/>
    <col min="13" max="13" width="7" style="4" bestFit="1" customWidth="1"/>
    <col min="14" max="15" width="8.5703125" style="4" bestFit="1" customWidth="1"/>
    <col min="16" max="17" width="6.140625" style="4" customWidth="1"/>
    <col min="18" max="18" width="12.28515625" style="4" bestFit="1" customWidth="1"/>
    <col min="19" max="16384" width="8.85546875" style="4"/>
  </cols>
  <sheetData>
    <row r="1" spans="1:18" x14ac:dyDescent="0.25">
      <c r="A1" s="14" t="s">
        <v>73</v>
      </c>
      <c r="B1" s="1"/>
      <c r="C1" s="1"/>
      <c r="D1" s="1"/>
      <c r="E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</row>
    <row r="3" spans="1:18" s="8" customFormat="1" ht="12.75" x14ac:dyDescent="0.2">
      <c r="A3" s="5" t="s">
        <v>1</v>
      </c>
      <c r="B3" s="5" t="s">
        <v>0</v>
      </c>
      <c r="C3" s="5" t="s">
        <v>2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</row>
    <row r="4" spans="1:18" x14ac:dyDescent="0.25">
      <c r="A4" s="9" t="s">
        <v>18</v>
      </c>
      <c r="B4" s="10">
        <v>41284</v>
      </c>
      <c r="C4" s="9" t="s">
        <v>68</v>
      </c>
      <c r="D4" s="9" t="s">
        <v>69</v>
      </c>
      <c r="E4" s="11">
        <v>58.1</v>
      </c>
      <c r="F4" s="11">
        <v>10</v>
      </c>
      <c r="G4" s="11">
        <v>7</v>
      </c>
      <c r="H4" s="11">
        <v>6</v>
      </c>
      <c r="I4" s="11">
        <v>11</v>
      </c>
      <c r="J4" s="11">
        <v>12</v>
      </c>
      <c r="K4" s="11">
        <v>9</v>
      </c>
      <c r="L4" s="11">
        <v>13</v>
      </c>
      <c r="M4" s="11">
        <v>11</v>
      </c>
      <c r="N4" s="11">
        <v>79</v>
      </c>
      <c r="O4" s="11">
        <v>68</v>
      </c>
      <c r="P4" s="12">
        <v>1.3597246127366609</v>
      </c>
      <c r="Q4" s="13">
        <v>12.216467039549286</v>
      </c>
      <c r="R4" s="13">
        <v>51.002232650021867</v>
      </c>
    </row>
    <row r="5" spans="1:18" x14ac:dyDescent="0.25">
      <c r="A5" s="9" t="s">
        <v>19</v>
      </c>
      <c r="B5" s="10">
        <v>41284</v>
      </c>
      <c r="C5" s="9" t="s">
        <v>68</v>
      </c>
      <c r="D5" s="9" t="s">
        <v>69</v>
      </c>
      <c r="E5" s="11">
        <v>56.3</v>
      </c>
      <c r="F5" s="11">
        <v>6</v>
      </c>
      <c r="G5" s="11">
        <v>12</v>
      </c>
      <c r="H5" s="11">
        <v>8</v>
      </c>
      <c r="I5" s="11">
        <v>10</v>
      </c>
      <c r="J5" s="11">
        <v>14</v>
      </c>
      <c r="K5" s="11">
        <v>14</v>
      </c>
      <c r="L5" s="11">
        <v>12</v>
      </c>
      <c r="M5" s="11">
        <v>6</v>
      </c>
      <c r="N5" s="11">
        <v>82</v>
      </c>
      <c r="O5" s="11">
        <v>72</v>
      </c>
      <c r="P5" s="12">
        <v>1.4564831261101243</v>
      </c>
      <c r="Q5" s="13">
        <v>12.216467039549286</v>
      </c>
      <c r="R5" s="13">
        <v>49.422129056733752</v>
      </c>
    </row>
    <row r="6" spans="1:18" x14ac:dyDescent="0.25">
      <c r="A6" s="9" t="s">
        <v>20</v>
      </c>
      <c r="B6" s="10">
        <v>41284</v>
      </c>
      <c r="C6" s="9" t="s">
        <v>68</v>
      </c>
      <c r="D6" s="9" t="s">
        <v>69</v>
      </c>
      <c r="E6" s="11">
        <v>58.9</v>
      </c>
      <c r="F6" s="11">
        <v>13</v>
      </c>
      <c r="G6" s="11">
        <v>13</v>
      </c>
      <c r="H6" s="11">
        <v>10</v>
      </c>
      <c r="I6" s="11">
        <v>10</v>
      </c>
      <c r="J6" s="11">
        <v>10</v>
      </c>
      <c r="K6" s="11">
        <v>14</v>
      </c>
      <c r="L6" s="11">
        <v>8</v>
      </c>
      <c r="M6" s="11">
        <v>9</v>
      </c>
      <c r="N6" s="11">
        <v>87</v>
      </c>
      <c r="O6" s="11">
        <v>77</v>
      </c>
      <c r="P6" s="12">
        <v>1.4770797962648556</v>
      </c>
      <c r="Q6" s="13">
        <v>16.01071748579227</v>
      </c>
      <c r="R6" s="13">
        <v>49.469687400868352</v>
      </c>
    </row>
    <row r="7" spans="1:18" x14ac:dyDescent="0.25">
      <c r="A7" s="9" t="s">
        <v>21</v>
      </c>
      <c r="B7" s="10">
        <v>41284</v>
      </c>
      <c r="C7" s="9" t="s">
        <v>68</v>
      </c>
      <c r="D7" s="9" t="s">
        <v>69</v>
      </c>
      <c r="E7" s="11">
        <v>57.3</v>
      </c>
      <c r="F7" s="11">
        <v>6</v>
      </c>
      <c r="G7" s="11">
        <v>6</v>
      </c>
      <c r="H7" s="11">
        <v>13</v>
      </c>
      <c r="I7" s="11">
        <v>6</v>
      </c>
      <c r="J7" s="11">
        <v>8</v>
      </c>
      <c r="K7" s="11">
        <v>7</v>
      </c>
      <c r="L7" s="11">
        <v>10</v>
      </c>
      <c r="M7" s="11">
        <v>10</v>
      </c>
      <c r="N7" s="11">
        <v>66</v>
      </c>
      <c r="O7" s="11">
        <v>60</v>
      </c>
      <c r="P7" s="12">
        <v>1.1518324607329844</v>
      </c>
      <c r="Q7" s="13">
        <v>7.3494080487522524</v>
      </c>
      <c r="R7" s="13">
        <v>53.088789188064958</v>
      </c>
    </row>
    <row r="8" spans="1:18" x14ac:dyDescent="0.25">
      <c r="A8" s="9" t="s">
        <v>22</v>
      </c>
      <c r="B8" s="10">
        <v>41284</v>
      </c>
      <c r="C8" s="9" t="s">
        <v>68</v>
      </c>
      <c r="D8" s="9" t="s">
        <v>69</v>
      </c>
      <c r="E8" s="11">
        <v>60.2</v>
      </c>
      <c r="F8" s="11">
        <v>13</v>
      </c>
      <c r="G8" s="11">
        <v>10</v>
      </c>
      <c r="H8" s="11">
        <v>12</v>
      </c>
      <c r="I8" s="11">
        <v>13</v>
      </c>
      <c r="J8" s="11">
        <v>13</v>
      </c>
      <c r="K8" s="11">
        <v>9</v>
      </c>
      <c r="L8" s="11">
        <v>9</v>
      </c>
      <c r="M8" s="11">
        <v>14</v>
      </c>
      <c r="N8" s="11">
        <v>93</v>
      </c>
      <c r="O8" s="11">
        <v>80</v>
      </c>
      <c r="P8" s="12">
        <v>1.5448504983388704</v>
      </c>
      <c r="Q8" s="13">
        <v>16.01071748579227</v>
      </c>
      <c r="R8" s="13">
        <v>50.561548073553055</v>
      </c>
    </row>
    <row r="9" spans="1:18" x14ac:dyDescent="0.25">
      <c r="A9" s="9" t="s">
        <v>23</v>
      </c>
      <c r="B9" s="10">
        <v>41284</v>
      </c>
      <c r="C9" s="9" t="s">
        <v>68</v>
      </c>
      <c r="D9" s="9" t="s">
        <v>69</v>
      </c>
      <c r="E9" s="11">
        <v>61.9</v>
      </c>
      <c r="F9" s="11">
        <v>13</v>
      </c>
      <c r="G9" s="11">
        <v>10</v>
      </c>
      <c r="H9" s="11">
        <v>11</v>
      </c>
      <c r="I9" s="11">
        <v>12</v>
      </c>
      <c r="J9" s="11">
        <v>7</v>
      </c>
      <c r="K9" s="11">
        <v>11</v>
      </c>
      <c r="L9" s="11">
        <v>11</v>
      </c>
      <c r="M9" s="11">
        <v>14</v>
      </c>
      <c r="N9" s="11">
        <v>89</v>
      </c>
      <c r="O9" s="11">
        <v>77</v>
      </c>
      <c r="P9" s="12">
        <v>1.4378029079159935</v>
      </c>
      <c r="Q9" s="13">
        <v>15.541491901955339</v>
      </c>
      <c r="R9" s="13">
        <v>52.279816512689642</v>
      </c>
    </row>
    <row r="10" spans="1:18" x14ac:dyDescent="0.25">
      <c r="A10" s="9" t="s">
        <v>24</v>
      </c>
      <c r="B10" s="10">
        <v>41284</v>
      </c>
      <c r="C10" s="9" t="s">
        <v>68</v>
      </c>
      <c r="D10" s="9" t="s">
        <v>69</v>
      </c>
      <c r="E10" s="11">
        <v>55.3</v>
      </c>
      <c r="F10" s="11">
        <v>11</v>
      </c>
      <c r="G10" s="11">
        <v>11</v>
      </c>
      <c r="H10" s="11">
        <v>9</v>
      </c>
      <c r="I10" s="11">
        <v>8</v>
      </c>
      <c r="J10" s="11">
        <v>14</v>
      </c>
      <c r="K10" s="11">
        <v>6</v>
      </c>
      <c r="L10" s="11">
        <v>12</v>
      </c>
      <c r="M10" s="11">
        <v>9</v>
      </c>
      <c r="N10" s="11">
        <v>80</v>
      </c>
      <c r="O10" s="11">
        <v>72</v>
      </c>
      <c r="P10" s="12">
        <v>1.4466546112115732</v>
      </c>
      <c r="Q10" s="13">
        <v>13.173583586903078</v>
      </c>
      <c r="R10" s="13">
        <v>48.015008276442593</v>
      </c>
    </row>
    <row r="11" spans="1:18" x14ac:dyDescent="0.25">
      <c r="A11" s="9" t="s">
        <v>25</v>
      </c>
      <c r="B11" s="10">
        <v>41284</v>
      </c>
      <c r="C11" s="9" t="s">
        <v>68</v>
      </c>
      <c r="D11" s="9" t="s">
        <v>69</v>
      </c>
      <c r="E11" s="11">
        <v>56.8</v>
      </c>
      <c r="F11" s="11">
        <v>8</v>
      </c>
      <c r="G11" s="11">
        <v>10</v>
      </c>
      <c r="H11" s="11">
        <v>14</v>
      </c>
      <c r="I11" s="11">
        <v>9</v>
      </c>
      <c r="J11" s="11">
        <v>10</v>
      </c>
      <c r="K11" s="11">
        <v>14</v>
      </c>
      <c r="L11" s="11">
        <v>12</v>
      </c>
      <c r="M11" s="11">
        <v>11</v>
      </c>
      <c r="N11" s="11">
        <v>88</v>
      </c>
      <c r="O11" s="11">
        <v>79</v>
      </c>
      <c r="P11" s="12">
        <v>1.5492957746478875</v>
      </c>
      <c r="Q11" s="13">
        <v>11.735821115682199</v>
      </c>
      <c r="R11" s="13">
        <v>50.134053606292511</v>
      </c>
    </row>
    <row r="12" spans="1:18" x14ac:dyDescent="0.25">
      <c r="A12" s="9" t="s">
        <v>26</v>
      </c>
      <c r="B12" s="10">
        <v>41284</v>
      </c>
      <c r="C12" s="9" t="s">
        <v>68</v>
      </c>
      <c r="D12" s="9" t="s">
        <v>69</v>
      </c>
      <c r="E12" s="11">
        <v>58.8</v>
      </c>
      <c r="F12" s="11">
        <v>13</v>
      </c>
      <c r="G12" s="11">
        <v>7</v>
      </c>
      <c r="H12" s="11">
        <v>12</v>
      </c>
      <c r="I12" s="11">
        <v>14</v>
      </c>
      <c r="J12" s="11">
        <v>6</v>
      </c>
      <c r="K12" s="11">
        <v>10</v>
      </c>
      <c r="L12" s="11">
        <v>7</v>
      </c>
      <c r="M12" s="11">
        <v>6</v>
      </c>
      <c r="N12" s="11">
        <v>75</v>
      </c>
      <c r="O12" s="11">
        <v>61</v>
      </c>
      <c r="P12" s="12">
        <v>1.2755102040816326</v>
      </c>
      <c r="Q12" s="13">
        <v>15.070799219225648</v>
      </c>
      <c r="R12" s="13">
        <v>49.938370059095313</v>
      </c>
    </row>
    <row r="13" spans="1:18" x14ac:dyDescent="0.25">
      <c r="A13" s="9" t="s">
        <v>27</v>
      </c>
      <c r="B13" s="10">
        <v>41284</v>
      </c>
      <c r="C13" s="9" t="s">
        <v>70</v>
      </c>
      <c r="D13" s="9" t="s">
        <v>69</v>
      </c>
      <c r="E13" s="11">
        <v>60.6</v>
      </c>
      <c r="F13" s="11">
        <v>7</v>
      </c>
      <c r="G13" s="11">
        <v>6</v>
      </c>
      <c r="H13" s="11">
        <v>12</v>
      </c>
      <c r="I13" s="11">
        <v>7</v>
      </c>
      <c r="J13" s="11">
        <v>7</v>
      </c>
      <c r="K13" s="11">
        <v>11</v>
      </c>
      <c r="L13" s="11">
        <v>7</v>
      </c>
      <c r="M13" s="11">
        <v>9</v>
      </c>
      <c r="N13" s="11">
        <v>66</v>
      </c>
      <c r="O13" s="11">
        <v>59</v>
      </c>
      <c r="P13" s="12">
        <v>1.0891089108910892</v>
      </c>
      <c r="Q13" s="13">
        <v>8.3333829294965085</v>
      </c>
      <c r="R13" s="13">
        <v>55.549969944725113</v>
      </c>
    </row>
    <row r="14" spans="1:18" x14ac:dyDescent="0.25">
      <c r="A14" s="9" t="s">
        <v>28</v>
      </c>
      <c r="B14" s="10">
        <v>41284</v>
      </c>
      <c r="C14" s="9" t="s">
        <v>70</v>
      </c>
      <c r="D14" s="9" t="s">
        <v>69</v>
      </c>
      <c r="E14" s="11">
        <v>63.5</v>
      </c>
      <c r="F14" s="11">
        <v>6</v>
      </c>
      <c r="G14" s="11">
        <v>10</v>
      </c>
      <c r="H14" s="11">
        <v>10</v>
      </c>
      <c r="I14" s="11">
        <v>10</v>
      </c>
      <c r="J14" s="11">
        <v>11</v>
      </c>
      <c r="K14" s="11">
        <v>10</v>
      </c>
      <c r="L14" s="11">
        <v>13</v>
      </c>
      <c r="M14" s="11">
        <v>11</v>
      </c>
      <c r="N14" s="11">
        <v>81</v>
      </c>
      <c r="O14" s="11">
        <v>71</v>
      </c>
      <c r="P14" s="12">
        <v>1.2755905511811023</v>
      </c>
      <c r="Q14" s="13">
        <v>11.25379847491746</v>
      </c>
      <c r="R14" s="13">
        <v>56.353837968427413</v>
      </c>
    </row>
    <row r="15" spans="1:18" x14ac:dyDescent="0.25">
      <c r="A15" s="9" t="s">
        <v>29</v>
      </c>
      <c r="B15" s="10">
        <v>41284</v>
      </c>
      <c r="C15" s="9" t="s">
        <v>70</v>
      </c>
      <c r="D15" s="9" t="s">
        <v>69</v>
      </c>
      <c r="E15" s="11">
        <v>60.4</v>
      </c>
      <c r="F15" s="11">
        <v>14</v>
      </c>
      <c r="G15" s="11">
        <v>7</v>
      </c>
      <c r="H15" s="11">
        <v>13</v>
      </c>
      <c r="I15" s="11">
        <v>14</v>
      </c>
      <c r="J15" s="11">
        <v>7</v>
      </c>
      <c r="K15" s="11">
        <v>6</v>
      </c>
      <c r="L15" s="11">
        <v>6</v>
      </c>
      <c r="M15" s="11">
        <v>8</v>
      </c>
      <c r="N15" s="11">
        <v>75</v>
      </c>
      <c r="O15" s="11">
        <v>61</v>
      </c>
      <c r="P15" s="12">
        <v>1.2417218543046358</v>
      </c>
      <c r="Q15" s="13">
        <v>15.541491901955339</v>
      </c>
      <c r="R15" s="13">
        <v>51.012938891218973</v>
      </c>
    </row>
    <row r="16" spans="1:18" x14ac:dyDescent="0.25">
      <c r="A16" s="9" t="s">
        <v>30</v>
      </c>
      <c r="B16" s="10">
        <v>41284</v>
      </c>
      <c r="C16" s="9" t="s">
        <v>70</v>
      </c>
      <c r="D16" s="9" t="s">
        <v>69</v>
      </c>
      <c r="E16" s="11">
        <v>58.4</v>
      </c>
      <c r="F16" s="11">
        <v>10</v>
      </c>
      <c r="G16" s="11">
        <v>6</v>
      </c>
      <c r="H16" s="11">
        <v>9</v>
      </c>
      <c r="I16" s="11">
        <v>14</v>
      </c>
      <c r="J16" s="11">
        <v>14</v>
      </c>
      <c r="K16" s="11">
        <v>11</v>
      </c>
      <c r="L16" s="11">
        <v>11</v>
      </c>
      <c r="M16" s="11">
        <v>6</v>
      </c>
      <c r="N16" s="11">
        <v>81</v>
      </c>
      <c r="O16" s="11">
        <v>67</v>
      </c>
      <c r="P16" s="12">
        <v>1.3869863013698631</v>
      </c>
      <c r="Q16" s="13">
        <v>13.173583586903078</v>
      </c>
      <c r="R16" s="13">
        <v>50.7066271852486</v>
      </c>
    </row>
    <row r="17" spans="1:18" x14ac:dyDescent="0.25">
      <c r="A17" s="9" t="s">
        <v>31</v>
      </c>
      <c r="B17" s="10">
        <v>41284</v>
      </c>
      <c r="C17" s="9" t="s">
        <v>70</v>
      </c>
      <c r="D17" s="9" t="s">
        <v>69</v>
      </c>
      <c r="E17" s="11">
        <v>57.4</v>
      </c>
      <c r="F17" s="11">
        <v>10</v>
      </c>
      <c r="G17" s="11">
        <v>6</v>
      </c>
      <c r="H17" s="11">
        <v>12</v>
      </c>
      <c r="I17" s="11">
        <v>12</v>
      </c>
      <c r="J17" s="11">
        <v>10</v>
      </c>
      <c r="K17" s="11">
        <v>6</v>
      </c>
      <c r="L17" s="11">
        <v>14</v>
      </c>
      <c r="M17" s="11">
        <v>13</v>
      </c>
      <c r="N17" s="11">
        <v>83</v>
      </c>
      <c r="O17" s="11">
        <v>71</v>
      </c>
      <c r="P17" s="12">
        <v>1.4459930313588851</v>
      </c>
      <c r="Q17" s="13">
        <v>12.216467039549286</v>
      </c>
      <c r="R17" s="13">
        <v>50.387747919298711</v>
      </c>
    </row>
    <row r="18" spans="1:18" x14ac:dyDescent="0.25">
      <c r="A18" s="9" t="s">
        <v>32</v>
      </c>
      <c r="B18" s="10">
        <v>41284</v>
      </c>
      <c r="C18" s="9" t="s">
        <v>70</v>
      </c>
      <c r="D18" s="9" t="s">
        <v>69</v>
      </c>
      <c r="E18" s="11">
        <v>62.3</v>
      </c>
      <c r="F18" s="11">
        <v>8</v>
      </c>
      <c r="G18" s="11">
        <v>14</v>
      </c>
      <c r="H18" s="11">
        <v>13</v>
      </c>
      <c r="I18" s="11">
        <v>7</v>
      </c>
      <c r="J18" s="11">
        <v>6</v>
      </c>
      <c r="K18" s="11">
        <v>14</v>
      </c>
      <c r="L18" s="11">
        <v>13</v>
      </c>
      <c r="M18" s="11">
        <v>12</v>
      </c>
      <c r="N18" s="11">
        <v>87</v>
      </c>
      <c r="O18" s="11">
        <v>80</v>
      </c>
      <c r="P18" s="12">
        <v>1.3964686998394864</v>
      </c>
      <c r="Q18" s="13">
        <v>12.695724960182531</v>
      </c>
      <c r="R18" s="13">
        <v>54.390563349806278</v>
      </c>
    </row>
    <row r="19" spans="1:18" x14ac:dyDescent="0.25">
      <c r="A19" s="9" t="s">
        <v>33</v>
      </c>
      <c r="B19" s="10">
        <v>41284</v>
      </c>
      <c r="C19" s="9" t="s">
        <v>70</v>
      </c>
      <c r="D19" s="9" t="s">
        <v>69</v>
      </c>
      <c r="E19" s="11">
        <v>63.1</v>
      </c>
      <c r="F19" s="11">
        <v>9</v>
      </c>
      <c r="G19" s="11">
        <v>12</v>
      </c>
      <c r="H19" s="11">
        <v>8</v>
      </c>
      <c r="I19" s="11">
        <v>8</v>
      </c>
      <c r="J19" s="11">
        <v>13</v>
      </c>
      <c r="K19" s="11">
        <v>10</v>
      </c>
      <c r="L19" s="11">
        <v>6</v>
      </c>
      <c r="M19" s="11">
        <v>8</v>
      </c>
      <c r="N19" s="11">
        <v>74</v>
      </c>
      <c r="O19" s="11">
        <v>66</v>
      </c>
      <c r="P19" s="12">
        <v>1.1727416798732171</v>
      </c>
      <c r="Q19" s="13">
        <v>12.695724960182531</v>
      </c>
      <c r="R19" s="13">
        <v>55.088997550124823</v>
      </c>
    </row>
    <row r="20" spans="1:18" x14ac:dyDescent="0.25">
      <c r="A20" s="9" t="s">
        <v>34</v>
      </c>
      <c r="B20" s="10">
        <v>41284</v>
      </c>
      <c r="C20" s="9" t="s">
        <v>70</v>
      </c>
      <c r="D20" s="9" t="s">
        <v>69</v>
      </c>
      <c r="E20" s="11">
        <v>57.9</v>
      </c>
      <c r="F20" s="11">
        <v>7</v>
      </c>
      <c r="G20" s="11">
        <v>7</v>
      </c>
      <c r="H20" s="11">
        <v>12</v>
      </c>
      <c r="I20" s="11">
        <v>12</v>
      </c>
      <c r="J20" s="11">
        <v>6</v>
      </c>
      <c r="K20" s="11">
        <v>7</v>
      </c>
      <c r="L20" s="11">
        <v>8</v>
      </c>
      <c r="M20" s="11">
        <v>8</v>
      </c>
      <c r="N20" s="11">
        <v>67</v>
      </c>
      <c r="O20" s="11">
        <v>55</v>
      </c>
      <c r="P20" s="12">
        <v>1.157167530224525</v>
      </c>
      <c r="Q20" s="13">
        <v>11.25379847491746</v>
      </c>
      <c r="R20" s="13">
        <v>51.384050683022785</v>
      </c>
    </row>
    <row r="21" spans="1:18" x14ac:dyDescent="0.25">
      <c r="A21" s="9" t="s">
        <v>35</v>
      </c>
      <c r="B21" s="10">
        <v>41284</v>
      </c>
      <c r="C21" s="9" t="s">
        <v>71</v>
      </c>
      <c r="D21" s="9" t="s">
        <v>69</v>
      </c>
      <c r="E21" s="11">
        <v>61.4</v>
      </c>
      <c r="F21" s="11">
        <v>13</v>
      </c>
      <c r="G21" s="11">
        <v>14</v>
      </c>
      <c r="H21" s="11">
        <v>12</v>
      </c>
      <c r="I21" s="11">
        <v>9</v>
      </c>
      <c r="J21" s="11">
        <v>8</v>
      </c>
      <c r="K21" s="11">
        <v>9</v>
      </c>
      <c r="L21" s="11">
        <v>11</v>
      </c>
      <c r="M21" s="11">
        <v>8</v>
      </c>
      <c r="N21" s="11">
        <v>84</v>
      </c>
      <c r="O21" s="11">
        <v>75</v>
      </c>
      <c r="P21" s="12">
        <v>1.3680781758957654</v>
      </c>
      <c r="Q21" s="13">
        <v>16.01071748579227</v>
      </c>
      <c r="R21" s="13">
        <v>51.569419463723548</v>
      </c>
    </row>
    <row r="22" spans="1:18" x14ac:dyDescent="0.25">
      <c r="A22" s="9" t="s">
        <v>36</v>
      </c>
      <c r="B22" s="10">
        <v>41284</v>
      </c>
      <c r="C22" s="9" t="s">
        <v>71</v>
      </c>
      <c r="D22" s="9" t="s">
        <v>69</v>
      </c>
      <c r="E22" s="11">
        <v>56.9</v>
      </c>
      <c r="F22" s="11">
        <v>6</v>
      </c>
      <c r="G22" s="11">
        <v>10</v>
      </c>
      <c r="H22" s="11">
        <v>10</v>
      </c>
      <c r="I22" s="11">
        <v>10</v>
      </c>
      <c r="J22" s="11">
        <v>8</v>
      </c>
      <c r="K22" s="11">
        <v>14</v>
      </c>
      <c r="L22" s="11">
        <v>11</v>
      </c>
      <c r="M22" s="11">
        <v>13</v>
      </c>
      <c r="N22" s="11">
        <v>82</v>
      </c>
      <c r="O22" s="11">
        <v>72</v>
      </c>
      <c r="P22" s="12">
        <v>1.4411247803163445</v>
      </c>
      <c r="Q22" s="13">
        <v>11.25379847491746</v>
      </c>
      <c r="R22" s="13">
        <v>50.49658866777196</v>
      </c>
    </row>
    <row r="23" spans="1:18" x14ac:dyDescent="0.25">
      <c r="A23" s="9" t="s">
        <v>37</v>
      </c>
      <c r="B23" s="10">
        <v>41284</v>
      </c>
      <c r="C23" s="9" t="s">
        <v>72</v>
      </c>
      <c r="D23" s="9" t="s">
        <v>69</v>
      </c>
      <c r="E23" s="11">
        <v>63.4</v>
      </c>
      <c r="F23" s="11">
        <v>10</v>
      </c>
      <c r="G23" s="11">
        <v>12</v>
      </c>
      <c r="H23" s="11">
        <v>10</v>
      </c>
      <c r="I23" s="11">
        <v>13</v>
      </c>
      <c r="J23" s="11">
        <v>9</v>
      </c>
      <c r="K23" s="11">
        <v>11</v>
      </c>
      <c r="L23" s="11">
        <v>14</v>
      </c>
      <c r="M23" s="11">
        <v>9</v>
      </c>
      <c r="N23" s="11">
        <v>88</v>
      </c>
      <c r="O23" s="11">
        <v>75</v>
      </c>
      <c r="P23" s="12">
        <v>1.38801261829653</v>
      </c>
      <c r="Q23" s="13">
        <v>15.541491901955339</v>
      </c>
      <c r="R23" s="13">
        <v>53.546694134160312</v>
      </c>
    </row>
    <row r="24" spans="1:18" x14ac:dyDescent="0.25">
      <c r="A24" s="9" t="s">
        <v>38</v>
      </c>
      <c r="B24" s="10">
        <v>41284</v>
      </c>
      <c r="C24" s="9" t="s">
        <v>72</v>
      </c>
      <c r="D24" s="9" t="s">
        <v>69</v>
      </c>
      <c r="E24" s="11">
        <v>63.5</v>
      </c>
      <c r="F24" s="11">
        <v>13</v>
      </c>
      <c r="G24" s="11">
        <v>13</v>
      </c>
      <c r="H24" s="11">
        <v>11</v>
      </c>
      <c r="I24" s="11">
        <v>11</v>
      </c>
      <c r="J24" s="11">
        <v>9</v>
      </c>
      <c r="K24" s="11">
        <v>6</v>
      </c>
      <c r="L24" s="11">
        <v>8</v>
      </c>
      <c r="M24" s="11">
        <v>12</v>
      </c>
      <c r="N24" s="11">
        <v>83</v>
      </c>
      <c r="O24" s="11">
        <v>72</v>
      </c>
      <c r="P24" s="12">
        <v>1.3070866141732282</v>
      </c>
      <c r="Q24" s="13">
        <v>16.478464664877151</v>
      </c>
      <c r="R24" s="13">
        <v>53.036174937803011</v>
      </c>
    </row>
    <row r="25" spans="1:18" x14ac:dyDescent="0.25">
      <c r="A25" s="9" t="s">
        <v>39</v>
      </c>
      <c r="B25" s="10">
        <v>41284</v>
      </c>
      <c r="C25" s="9" t="s">
        <v>72</v>
      </c>
      <c r="D25" s="9" t="s">
        <v>69</v>
      </c>
      <c r="E25" s="11">
        <v>61.1</v>
      </c>
      <c r="F25" s="11">
        <v>8</v>
      </c>
      <c r="G25" s="11">
        <v>11</v>
      </c>
      <c r="H25" s="11">
        <v>10</v>
      </c>
      <c r="I25" s="11">
        <v>11</v>
      </c>
      <c r="J25" s="11">
        <v>7</v>
      </c>
      <c r="K25" s="11">
        <v>12</v>
      </c>
      <c r="L25" s="11">
        <v>13</v>
      </c>
      <c r="M25" s="11">
        <v>12</v>
      </c>
      <c r="N25" s="11">
        <v>84</v>
      </c>
      <c r="O25" s="11">
        <v>73</v>
      </c>
      <c r="P25" s="12">
        <v>1.3747954173486088</v>
      </c>
      <c r="Q25" s="13">
        <v>13.173583586903078</v>
      </c>
      <c r="R25" s="13">
        <v>53.050940428402221</v>
      </c>
    </row>
    <row r="26" spans="1:18" x14ac:dyDescent="0.25">
      <c r="A26" s="9" t="s">
        <v>40</v>
      </c>
      <c r="B26" s="10">
        <v>41284</v>
      </c>
      <c r="C26" s="9" t="s">
        <v>72</v>
      </c>
      <c r="D26" s="9" t="s">
        <v>69</v>
      </c>
      <c r="E26" s="11">
        <v>57.5</v>
      </c>
      <c r="F26" s="11">
        <v>8</v>
      </c>
      <c r="G26" s="11">
        <v>11</v>
      </c>
      <c r="H26" s="11">
        <v>6</v>
      </c>
      <c r="I26" s="11">
        <v>12</v>
      </c>
      <c r="J26" s="11">
        <v>10</v>
      </c>
      <c r="K26" s="11">
        <v>12</v>
      </c>
      <c r="L26" s="11">
        <v>6</v>
      </c>
      <c r="M26" s="11">
        <v>13</v>
      </c>
      <c r="N26" s="11">
        <v>78</v>
      </c>
      <c r="O26" s="11">
        <v>66</v>
      </c>
      <c r="P26" s="12">
        <v>1.3565217391304347</v>
      </c>
      <c r="Q26" s="13">
        <v>13.650031625225722</v>
      </c>
      <c r="R26" s="13">
        <v>49.651231815495208</v>
      </c>
    </row>
    <row r="27" spans="1:18" x14ac:dyDescent="0.25">
      <c r="A27" s="9" t="s">
        <v>41</v>
      </c>
      <c r="B27" s="10">
        <v>41284</v>
      </c>
      <c r="C27" s="9" t="s">
        <v>68</v>
      </c>
      <c r="D27" s="9" t="s">
        <v>69</v>
      </c>
      <c r="E27" s="11">
        <v>60.2</v>
      </c>
      <c r="F27" s="11">
        <v>7</v>
      </c>
      <c r="G27" s="11">
        <v>9</v>
      </c>
      <c r="H27" s="11">
        <v>13</v>
      </c>
      <c r="I27" s="11">
        <v>11</v>
      </c>
      <c r="J27" s="11">
        <v>9</v>
      </c>
      <c r="K27" s="11">
        <v>13</v>
      </c>
      <c r="L27" s="11">
        <v>7</v>
      </c>
      <c r="M27" s="11">
        <v>13</v>
      </c>
      <c r="N27" s="11">
        <v>82</v>
      </c>
      <c r="O27" s="11">
        <v>71</v>
      </c>
      <c r="P27" s="12">
        <v>1.3621262458471761</v>
      </c>
      <c r="Q27" s="13">
        <v>11.735821115682199</v>
      </c>
      <c r="R27" s="13">
        <v>53.135035688359316</v>
      </c>
    </row>
    <row r="28" spans="1:18" x14ac:dyDescent="0.25">
      <c r="A28" s="9" t="s">
        <v>42</v>
      </c>
      <c r="B28" s="10">
        <v>41284</v>
      </c>
      <c r="C28" s="9" t="s">
        <v>68</v>
      </c>
      <c r="D28" s="9" t="s">
        <v>69</v>
      </c>
      <c r="E28" s="11">
        <v>58.3</v>
      </c>
      <c r="F28" s="11">
        <v>6</v>
      </c>
      <c r="G28" s="11">
        <v>12</v>
      </c>
      <c r="H28" s="11">
        <v>9</v>
      </c>
      <c r="I28" s="11">
        <v>12</v>
      </c>
      <c r="J28" s="11">
        <v>6</v>
      </c>
      <c r="K28" s="11">
        <v>7</v>
      </c>
      <c r="L28" s="11">
        <v>14</v>
      </c>
      <c r="M28" s="11">
        <v>12</v>
      </c>
      <c r="N28" s="11">
        <v>78</v>
      </c>
      <c r="O28" s="11">
        <v>66</v>
      </c>
      <c r="P28" s="12">
        <v>1.3379073756432247</v>
      </c>
      <c r="Q28" s="13">
        <v>13.173583586903078</v>
      </c>
      <c r="R28" s="13">
        <v>50.619800768835503</v>
      </c>
    </row>
    <row r="29" spans="1:18" x14ac:dyDescent="0.25">
      <c r="A29" s="9" t="s">
        <v>43</v>
      </c>
      <c r="B29" s="10">
        <v>41284</v>
      </c>
      <c r="C29" s="9" t="s">
        <v>68</v>
      </c>
      <c r="D29" s="9" t="s">
        <v>69</v>
      </c>
      <c r="E29" s="11">
        <v>55.4</v>
      </c>
      <c r="F29" s="11">
        <v>10</v>
      </c>
      <c r="G29" s="11">
        <v>8</v>
      </c>
      <c r="H29" s="11">
        <v>9</v>
      </c>
      <c r="I29" s="11">
        <v>6</v>
      </c>
      <c r="J29" s="11">
        <v>7</v>
      </c>
      <c r="K29" s="11">
        <v>9</v>
      </c>
      <c r="L29" s="11">
        <v>13</v>
      </c>
      <c r="M29" s="11">
        <v>12</v>
      </c>
      <c r="N29" s="11">
        <v>74</v>
      </c>
      <c r="O29" s="11">
        <v>68</v>
      </c>
      <c r="P29" s="12">
        <v>1.3357400722021662</v>
      </c>
      <c r="Q29" s="13">
        <v>10.285668163128662</v>
      </c>
      <c r="R29" s="13">
        <v>49.701739837626725</v>
      </c>
    </row>
    <row r="30" spans="1:18" x14ac:dyDescent="0.25">
      <c r="A30" s="9" t="s">
        <v>44</v>
      </c>
      <c r="B30" s="10">
        <v>41284</v>
      </c>
      <c r="C30" s="9" t="s">
        <v>68</v>
      </c>
      <c r="D30" s="9" t="s">
        <v>69</v>
      </c>
      <c r="E30" s="11">
        <v>58.9</v>
      </c>
      <c r="F30" s="11">
        <v>14</v>
      </c>
      <c r="G30" s="11">
        <v>13</v>
      </c>
      <c r="H30" s="11">
        <v>10</v>
      </c>
      <c r="I30" s="11">
        <v>8</v>
      </c>
      <c r="J30" s="11">
        <v>12</v>
      </c>
      <c r="K30" s="11">
        <v>7</v>
      </c>
      <c r="L30" s="11">
        <v>11</v>
      </c>
      <c r="M30" s="11">
        <v>12</v>
      </c>
      <c r="N30" s="11">
        <v>87</v>
      </c>
      <c r="O30" s="11">
        <v>79</v>
      </c>
      <c r="P30" s="12">
        <v>1.4770797962648556</v>
      </c>
      <c r="Q30" s="13">
        <v>15.541491901955339</v>
      </c>
      <c r="R30" s="13">
        <v>49.746061269748303</v>
      </c>
    </row>
    <row r="31" spans="1:18" x14ac:dyDescent="0.25">
      <c r="A31" s="9" t="s">
        <v>45</v>
      </c>
      <c r="B31" s="10">
        <v>41284</v>
      </c>
      <c r="C31" s="9" t="s">
        <v>68</v>
      </c>
      <c r="D31" s="9" t="s">
        <v>69</v>
      </c>
      <c r="E31" s="11">
        <v>63.1</v>
      </c>
      <c r="F31" s="11">
        <v>12</v>
      </c>
      <c r="G31" s="11">
        <v>12</v>
      </c>
      <c r="H31" s="11">
        <v>9</v>
      </c>
      <c r="I31" s="11">
        <v>13</v>
      </c>
      <c r="J31" s="11">
        <v>13</v>
      </c>
      <c r="K31" s="11">
        <v>6</v>
      </c>
      <c r="L31" s="11">
        <v>13</v>
      </c>
      <c r="M31" s="11">
        <v>13</v>
      </c>
      <c r="N31" s="11">
        <v>91</v>
      </c>
      <c r="O31" s="11">
        <v>78</v>
      </c>
      <c r="P31" s="12">
        <v>1.4421553090332804</v>
      </c>
      <c r="Q31" s="13">
        <v>16.478464664877151</v>
      </c>
      <c r="R31" s="13">
        <v>52.702088796462519</v>
      </c>
    </row>
    <row r="32" spans="1:18" x14ac:dyDescent="0.25">
      <c r="A32" s="9" t="s">
        <v>46</v>
      </c>
      <c r="B32" s="10">
        <v>41284</v>
      </c>
      <c r="C32" s="9" t="s">
        <v>68</v>
      </c>
      <c r="D32" s="9" t="s">
        <v>69</v>
      </c>
      <c r="E32" s="11">
        <v>62.7</v>
      </c>
      <c r="F32" s="11">
        <v>7</v>
      </c>
      <c r="G32" s="11">
        <v>7</v>
      </c>
      <c r="H32" s="11">
        <v>7</v>
      </c>
      <c r="I32" s="11">
        <v>9</v>
      </c>
      <c r="J32" s="11">
        <v>9</v>
      </c>
      <c r="K32" s="11">
        <v>6</v>
      </c>
      <c r="L32" s="11">
        <v>8</v>
      </c>
      <c r="M32" s="11">
        <v>8</v>
      </c>
      <c r="N32" s="11">
        <v>61</v>
      </c>
      <c r="O32" s="11">
        <v>52</v>
      </c>
      <c r="P32" s="12">
        <v>0.97288676236044658</v>
      </c>
      <c r="Q32" s="13">
        <v>9.7995830382820373</v>
      </c>
      <c r="R32" s="13">
        <v>56.55566143499717</v>
      </c>
    </row>
    <row r="33" spans="1:18" x14ac:dyDescent="0.25">
      <c r="A33" s="9" t="s">
        <v>47</v>
      </c>
      <c r="B33" s="10">
        <v>41284</v>
      </c>
      <c r="C33" s="9" t="s">
        <v>68</v>
      </c>
      <c r="D33" s="9" t="s">
        <v>69</v>
      </c>
      <c r="E33" s="11">
        <v>62.5</v>
      </c>
      <c r="F33" s="11">
        <v>9</v>
      </c>
      <c r="G33" s="11">
        <v>9</v>
      </c>
      <c r="H33" s="11">
        <v>14</v>
      </c>
      <c r="I33" s="11">
        <v>10</v>
      </c>
      <c r="J33" s="11">
        <v>10</v>
      </c>
      <c r="K33" s="11">
        <v>9</v>
      </c>
      <c r="L33" s="11">
        <v>12</v>
      </c>
      <c r="M33" s="11">
        <v>14</v>
      </c>
      <c r="N33" s="11">
        <v>87</v>
      </c>
      <c r="O33" s="11">
        <v>77</v>
      </c>
      <c r="P33" s="12">
        <v>1.3919999999999999</v>
      </c>
      <c r="Q33" s="13">
        <v>12.216467039549286</v>
      </c>
      <c r="R33" s="13">
        <v>54.864708100281696</v>
      </c>
    </row>
    <row r="34" spans="1:18" x14ac:dyDescent="0.25">
      <c r="A34" s="9" t="s">
        <v>48</v>
      </c>
      <c r="B34" s="10">
        <v>41284</v>
      </c>
      <c r="C34" s="9" t="s">
        <v>68</v>
      </c>
      <c r="D34" s="9" t="s">
        <v>69</v>
      </c>
      <c r="E34" s="11">
        <v>57.6</v>
      </c>
      <c r="F34" s="11">
        <v>13</v>
      </c>
      <c r="G34" s="11">
        <v>8</v>
      </c>
      <c r="H34" s="11">
        <v>12</v>
      </c>
      <c r="I34" s="11">
        <v>13</v>
      </c>
      <c r="J34" s="11">
        <v>7</v>
      </c>
      <c r="K34" s="11">
        <v>12</v>
      </c>
      <c r="L34" s="11">
        <v>12</v>
      </c>
      <c r="M34" s="11">
        <v>13</v>
      </c>
      <c r="N34" s="11">
        <v>90</v>
      </c>
      <c r="O34" s="11">
        <v>77</v>
      </c>
      <c r="P34" s="12">
        <v>1.5625</v>
      </c>
      <c r="Q34" s="13">
        <v>15.070799219225648</v>
      </c>
      <c r="R34" s="13">
        <v>48.919219649726024</v>
      </c>
    </row>
    <row r="35" spans="1:18" x14ac:dyDescent="0.25">
      <c r="A35" s="9" t="s">
        <v>49</v>
      </c>
      <c r="B35" s="10">
        <v>41284</v>
      </c>
      <c r="C35" s="9" t="s">
        <v>70</v>
      </c>
      <c r="D35" s="9" t="s">
        <v>69</v>
      </c>
      <c r="E35" s="11">
        <v>60.3</v>
      </c>
      <c r="F35" s="11">
        <v>14</v>
      </c>
      <c r="G35" s="11">
        <v>12</v>
      </c>
      <c r="H35" s="11">
        <v>12</v>
      </c>
      <c r="I35" s="11">
        <v>10</v>
      </c>
      <c r="J35" s="11">
        <v>12</v>
      </c>
      <c r="K35" s="11">
        <v>13</v>
      </c>
      <c r="L35" s="11">
        <v>10</v>
      </c>
      <c r="M35" s="11">
        <v>7</v>
      </c>
      <c r="N35" s="11">
        <v>90</v>
      </c>
      <c r="O35" s="11">
        <v>80</v>
      </c>
      <c r="P35" s="12">
        <v>1.4925373134328359</v>
      </c>
      <c r="Q35" s="13">
        <v>16.01071748579227</v>
      </c>
      <c r="R35" s="13">
        <v>50.645537356067258</v>
      </c>
    </row>
    <row r="36" spans="1:18" x14ac:dyDescent="0.25">
      <c r="A36" s="9" t="s">
        <v>50</v>
      </c>
      <c r="B36" s="10">
        <v>41284</v>
      </c>
      <c r="C36" s="9" t="s">
        <v>70</v>
      </c>
      <c r="D36" s="9" t="s">
        <v>69</v>
      </c>
      <c r="E36" s="11">
        <v>63.1</v>
      </c>
      <c r="F36" s="11">
        <v>12</v>
      </c>
      <c r="G36" s="11">
        <v>9</v>
      </c>
      <c r="H36" s="11">
        <v>9</v>
      </c>
      <c r="I36" s="11">
        <v>7</v>
      </c>
      <c r="J36" s="11">
        <v>12</v>
      </c>
      <c r="K36" s="11">
        <v>8</v>
      </c>
      <c r="L36" s="11">
        <v>6</v>
      </c>
      <c r="M36" s="11">
        <v>8</v>
      </c>
      <c r="N36" s="11">
        <v>71</v>
      </c>
      <c r="O36" s="11">
        <v>64</v>
      </c>
      <c r="P36" s="12">
        <v>1.1251980982567353</v>
      </c>
      <c r="Q36" s="13">
        <v>12.216467039549286</v>
      </c>
      <c r="R36" s="13">
        <v>55.391409298044401</v>
      </c>
    </row>
    <row r="37" spans="1:18" x14ac:dyDescent="0.25">
      <c r="A37" s="9" t="s">
        <v>51</v>
      </c>
      <c r="B37" s="10">
        <v>41284</v>
      </c>
      <c r="C37" s="9" t="s">
        <v>70</v>
      </c>
      <c r="D37" s="9" t="s">
        <v>69</v>
      </c>
      <c r="E37" s="11">
        <v>55.4</v>
      </c>
      <c r="F37" s="11">
        <v>11</v>
      </c>
      <c r="G37" s="11">
        <v>14</v>
      </c>
      <c r="H37" s="11">
        <v>12</v>
      </c>
      <c r="I37" s="11">
        <v>11</v>
      </c>
      <c r="J37" s="11">
        <v>9</v>
      </c>
      <c r="K37" s="11">
        <v>11</v>
      </c>
      <c r="L37" s="11">
        <v>10</v>
      </c>
      <c r="M37" s="11">
        <v>8</v>
      </c>
      <c r="N37" s="11">
        <v>86</v>
      </c>
      <c r="O37" s="11">
        <v>75</v>
      </c>
      <c r="P37" s="12">
        <v>1.552346570397112</v>
      </c>
      <c r="Q37" s="13">
        <v>16.01071748579227</v>
      </c>
      <c r="R37" s="13">
        <v>46.530062512871083</v>
      </c>
    </row>
    <row r="38" spans="1:18" x14ac:dyDescent="0.25">
      <c r="A38" s="9" t="s">
        <v>52</v>
      </c>
      <c r="B38" s="10">
        <v>41284</v>
      </c>
      <c r="C38" s="9" t="s">
        <v>70</v>
      </c>
      <c r="D38" s="9" t="s">
        <v>69</v>
      </c>
      <c r="E38" s="11">
        <v>63.9</v>
      </c>
      <c r="F38" s="11">
        <v>8</v>
      </c>
      <c r="G38" s="11">
        <v>14</v>
      </c>
      <c r="H38" s="11">
        <v>6</v>
      </c>
      <c r="I38" s="11">
        <v>9</v>
      </c>
      <c r="J38" s="11">
        <v>13</v>
      </c>
      <c r="K38" s="11">
        <v>10</v>
      </c>
      <c r="L38" s="11">
        <v>6</v>
      </c>
      <c r="M38" s="11">
        <v>12</v>
      </c>
      <c r="N38" s="11">
        <v>78</v>
      </c>
      <c r="O38" s="11">
        <v>69</v>
      </c>
      <c r="P38" s="12">
        <v>1.2206572769953052</v>
      </c>
      <c r="Q38" s="13">
        <v>13.650031625225722</v>
      </c>
      <c r="R38" s="13">
        <v>55.177629791480761</v>
      </c>
    </row>
    <row r="39" spans="1:18" x14ac:dyDescent="0.25">
      <c r="A39" s="9" t="s">
        <v>53</v>
      </c>
      <c r="B39" s="10">
        <v>41284</v>
      </c>
      <c r="C39" s="9" t="s">
        <v>70</v>
      </c>
      <c r="D39" s="9" t="s">
        <v>69</v>
      </c>
      <c r="E39" s="11">
        <v>56.1</v>
      </c>
      <c r="F39" s="11">
        <v>8</v>
      </c>
      <c r="G39" s="11">
        <v>11</v>
      </c>
      <c r="H39" s="11">
        <v>12</v>
      </c>
      <c r="I39" s="11">
        <v>10</v>
      </c>
      <c r="J39" s="11">
        <v>6</v>
      </c>
      <c r="K39" s="11">
        <v>6</v>
      </c>
      <c r="L39" s="11">
        <v>11</v>
      </c>
      <c r="M39" s="11">
        <v>14</v>
      </c>
      <c r="N39" s="11">
        <v>78</v>
      </c>
      <c r="O39" s="11">
        <v>68</v>
      </c>
      <c r="P39" s="12">
        <v>1.3903743315508021</v>
      </c>
      <c r="Q39" s="13">
        <v>12.695724960182531</v>
      </c>
      <c r="R39" s="13">
        <v>48.977698297337604</v>
      </c>
    </row>
    <row r="40" spans="1:18" x14ac:dyDescent="0.25">
      <c r="A40" s="9" t="s">
        <v>54</v>
      </c>
      <c r="B40" s="10">
        <v>41284</v>
      </c>
      <c r="C40" s="9" t="s">
        <v>70</v>
      </c>
      <c r="D40" s="9" t="s">
        <v>69</v>
      </c>
      <c r="E40" s="11">
        <v>60.4</v>
      </c>
      <c r="F40" s="11">
        <v>12</v>
      </c>
      <c r="G40" s="11">
        <v>8</v>
      </c>
      <c r="H40" s="11">
        <v>9</v>
      </c>
      <c r="I40" s="11">
        <v>6</v>
      </c>
      <c r="J40" s="11">
        <v>14</v>
      </c>
      <c r="K40" s="11">
        <v>9</v>
      </c>
      <c r="L40" s="11">
        <v>13</v>
      </c>
      <c r="M40" s="11">
        <v>7</v>
      </c>
      <c r="N40" s="11">
        <v>78</v>
      </c>
      <c r="O40" s="11">
        <v>72</v>
      </c>
      <c r="P40" s="12">
        <v>1.2913907284768211</v>
      </c>
      <c r="Q40" s="13">
        <v>11.25379847491746</v>
      </c>
      <c r="R40" s="13">
        <v>53.602705721149853</v>
      </c>
    </row>
    <row r="41" spans="1:18" x14ac:dyDescent="0.25">
      <c r="A41" s="9" t="s">
        <v>55</v>
      </c>
      <c r="B41" s="10">
        <v>41284</v>
      </c>
      <c r="C41" s="9" t="s">
        <v>70</v>
      </c>
      <c r="D41" s="9" t="s">
        <v>69</v>
      </c>
      <c r="E41" s="11">
        <v>61.7</v>
      </c>
      <c r="F41" s="11">
        <v>14</v>
      </c>
      <c r="G41" s="11">
        <v>6</v>
      </c>
      <c r="H41" s="11">
        <v>9</v>
      </c>
      <c r="I41" s="11">
        <v>13</v>
      </c>
      <c r="J41" s="11">
        <v>7</v>
      </c>
      <c r="K41" s="11">
        <v>14</v>
      </c>
      <c r="L41" s="11">
        <v>11</v>
      </c>
      <c r="M41" s="11">
        <v>14</v>
      </c>
      <c r="N41" s="11">
        <v>88</v>
      </c>
      <c r="O41" s="11">
        <v>75</v>
      </c>
      <c r="P41" s="12">
        <v>1.426256077795786</v>
      </c>
      <c r="Q41" s="13">
        <v>14.598650742948678</v>
      </c>
      <c r="R41" s="13">
        <v>52.692632491600662</v>
      </c>
    </row>
    <row r="42" spans="1:18" x14ac:dyDescent="0.25">
      <c r="A42" s="9" t="s">
        <v>56</v>
      </c>
      <c r="B42" s="10">
        <v>41284</v>
      </c>
      <c r="C42" s="9" t="s">
        <v>70</v>
      </c>
      <c r="D42" s="9" t="s">
        <v>69</v>
      </c>
      <c r="E42" s="11">
        <v>63.5</v>
      </c>
      <c r="F42" s="11">
        <v>11</v>
      </c>
      <c r="G42" s="11">
        <v>13</v>
      </c>
      <c r="H42" s="11">
        <v>13</v>
      </c>
      <c r="I42" s="11">
        <v>7</v>
      </c>
      <c r="J42" s="11">
        <v>13</v>
      </c>
      <c r="K42" s="11">
        <v>14</v>
      </c>
      <c r="L42" s="11">
        <v>6</v>
      </c>
      <c r="M42" s="11">
        <v>6</v>
      </c>
      <c r="N42" s="11">
        <v>83</v>
      </c>
      <c r="O42" s="11">
        <v>76</v>
      </c>
      <c r="P42" s="12">
        <v>1.3070866141732282</v>
      </c>
      <c r="Q42" s="13">
        <v>13.650031625225722</v>
      </c>
      <c r="R42" s="13">
        <v>54.832229917981664</v>
      </c>
    </row>
    <row r="43" spans="1:18" x14ac:dyDescent="0.25">
      <c r="A43" s="9" t="s">
        <v>57</v>
      </c>
      <c r="B43" s="10">
        <v>41284</v>
      </c>
      <c r="C43" s="9" t="s">
        <v>70</v>
      </c>
      <c r="D43" s="9" t="s">
        <v>69</v>
      </c>
      <c r="E43" s="11">
        <v>58.6</v>
      </c>
      <c r="F43" s="11">
        <v>14</v>
      </c>
      <c r="G43" s="11">
        <v>12</v>
      </c>
      <c r="H43" s="11">
        <v>10</v>
      </c>
      <c r="I43" s="11">
        <v>13</v>
      </c>
      <c r="J43" s="11">
        <v>8</v>
      </c>
      <c r="K43" s="11">
        <v>8</v>
      </c>
      <c r="L43" s="11">
        <v>7</v>
      </c>
      <c r="M43" s="11">
        <v>11</v>
      </c>
      <c r="N43" s="11">
        <v>83</v>
      </c>
      <c r="O43" s="11">
        <v>70</v>
      </c>
      <c r="P43" s="12">
        <v>1.4163822525597269</v>
      </c>
      <c r="Q43" s="13">
        <v>17.409478586151295</v>
      </c>
      <c r="R43" s="13">
        <v>48.398045548515341</v>
      </c>
    </row>
    <row r="44" spans="1:18" x14ac:dyDescent="0.25">
      <c r="A44" s="9" t="s">
        <v>58</v>
      </c>
      <c r="B44" s="10">
        <v>41284</v>
      </c>
      <c r="C44" s="9" t="s">
        <v>70</v>
      </c>
      <c r="D44" s="9" t="s">
        <v>69</v>
      </c>
      <c r="E44" s="11">
        <v>60.3</v>
      </c>
      <c r="F44" s="11">
        <v>12</v>
      </c>
      <c r="G44" s="11">
        <v>13</v>
      </c>
      <c r="H44" s="11">
        <v>10</v>
      </c>
      <c r="I44" s="11">
        <v>6</v>
      </c>
      <c r="J44" s="11">
        <v>9</v>
      </c>
      <c r="K44" s="11">
        <v>9</v>
      </c>
      <c r="L44" s="11">
        <v>8</v>
      </c>
      <c r="M44" s="11">
        <v>7</v>
      </c>
      <c r="N44" s="11">
        <v>74</v>
      </c>
      <c r="O44" s="11">
        <v>68</v>
      </c>
      <c r="P44" s="12">
        <v>1.2271973466003316</v>
      </c>
      <c r="Q44" s="13">
        <v>13.650031625225722</v>
      </c>
      <c r="R44" s="13">
        <v>52.069030929988884</v>
      </c>
    </row>
    <row r="45" spans="1:18" x14ac:dyDescent="0.25">
      <c r="A45" s="9" t="s">
        <v>59</v>
      </c>
      <c r="B45" s="10">
        <v>41284</v>
      </c>
      <c r="C45" s="9" t="s">
        <v>70</v>
      </c>
      <c r="D45" s="9" t="s">
        <v>69</v>
      </c>
      <c r="E45" s="11">
        <v>56.4</v>
      </c>
      <c r="F45" s="11">
        <v>7</v>
      </c>
      <c r="G45" s="11">
        <v>13</v>
      </c>
      <c r="H45" s="11">
        <v>6</v>
      </c>
      <c r="I45" s="11">
        <v>6</v>
      </c>
      <c r="J45" s="11">
        <v>13</v>
      </c>
      <c r="K45" s="11">
        <v>8</v>
      </c>
      <c r="L45" s="11">
        <v>6</v>
      </c>
      <c r="M45" s="11">
        <v>7</v>
      </c>
      <c r="N45" s="11">
        <v>66</v>
      </c>
      <c r="O45" s="11">
        <v>60</v>
      </c>
      <c r="P45" s="12">
        <v>1.1702127659574468</v>
      </c>
      <c r="Q45" s="13">
        <v>11.25379847491746</v>
      </c>
      <c r="R45" s="13">
        <v>50.05285766014655</v>
      </c>
    </row>
    <row r="46" spans="1:18" x14ac:dyDescent="0.25">
      <c r="A46" s="9" t="s">
        <v>60</v>
      </c>
      <c r="B46" s="10">
        <v>41284</v>
      </c>
      <c r="C46" s="9" t="s">
        <v>71</v>
      </c>
      <c r="D46" s="9" t="s">
        <v>69</v>
      </c>
      <c r="E46" s="11">
        <v>55.4</v>
      </c>
      <c r="F46" s="11">
        <v>8</v>
      </c>
      <c r="G46" s="11">
        <v>7</v>
      </c>
      <c r="H46" s="11">
        <v>14</v>
      </c>
      <c r="I46" s="11">
        <v>13</v>
      </c>
      <c r="J46" s="11">
        <v>8</v>
      </c>
      <c r="K46" s="11">
        <v>12</v>
      </c>
      <c r="L46" s="11">
        <v>14</v>
      </c>
      <c r="M46" s="11">
        <v>11</v>
      </c>
      <c r="N46" s="11">
        <v>87</v>
      </c>
      <c r="O46" s="11">
        <v>74</v>
      </c>
      <c r="P46" s="12">
        <v>1.5703971119133575</v>
      </c>
      <c r="Q46" s="13">
        <v>12.216467039549286</v>
      </c>
      <c r="R46" s="13">
        <v>48.632077260089694</v>
      </c>
    </row>
    <row r="47" spans="1:18" x14ac:dyDescent="0.25">
      <c r="A47" s="9" t="s">
        <v>61</v>
      </c>
      <c r="B47" s="10">
        <v>41284</v>
      </c>
      <c r="C47" s="9" t="s">
        <v>71</v>
      </c>
      <c r="D47" s="9" t="s">
        <v>69</v>
      </c>
      <c r="E47" s="11">
        <v>63.9</v>
      </c>
      <c r="F47" s="11">
        <v>12</v>
      </c>
      <c r="G47" s="11">
        <v>11</v>
      </c>
      <c r="H47" s="11">
        <v>13</v>
      </c>
      <c r="I47" s="11">
        <v>6</v>
      </c>
      <c r="J47" s="11">
        <v>6</v>
      </c>
      <c r="K47" s="11">
        <v>10</v>
      </c>
      <c r="L47" s="11">
        <v>14</v>
      </c>
      <c r="M47" s="11">
        <v>14</v>
      </c>
      <c r="N47" s="11">
        <v>86</v>
      </c>
      <c r="O47" s="11">
        <v>80</v>
      </c>
      <c r="P47" s="12">
        <v>1.3458528951486699</v>
      </c>
      <c r="Q47" s="13">
        <v>12.695724960182531</v>
      </c>
      <c r="R47" s="13">
        <v>55.787431750443361</v>
      </c>
    </row>
    <row r="48" spans="1:18" x14ac:dyDescent="0.25">
      <c r="A48" s="9" t="s">
        <v>62</v>
      </c>
      <c r="B48" s="10">
        <v>41284</v>
      </c>
      <c r="C48" s="9" t="s">
        <v>72</v>
      </c>
      <c r="D48" s="9" t="s">
        <v>69</v>
      </c>
      <c r="E48" s="11">
        <v>63.4</v>
      </c>
      <c r="F48" s="11">
        <v>11</v>
      </c>
      <c r="G48" s="11">
        <v>10</v>
      </c>
      <c r="H48" s="11">
        <v>14</v>
      </c>
      <c r="I48" s="11">
        <v>14</v>
      </c>
      <c r="J48" s="11">
        <v>11</v>
      </c>
      <c r="K48" s="11">
        <v>13</v>
      </c>
      <c r="L48" s="11">
        <v>12</v>
      </c>
      <c r="M48" s="11">
        <v>12</v>
      </c>
      <c r="N48" s="11">
        <v>97</v>
      </c>
      <c r="O48" s="11">
        <v>83</v>
      </c>
      <c r="P48" s="12">
        <v>1.5299684542586751</v>
      </c>
      <c r="Q48" s="13">
        <v>15.541491901955339</v>
      </c>
      <c r="R48" s="13">
        <v>53.546694134160312</v>
      </c>
    </row>
    <row r="49" spans="1:18" x14ac:dyDescent="0.25">
      <c r="A49" s="9" t="s">
        <v>63</v>
      </c>
      <c r="B49" s="10">
        <v>41284</v>
      </c>
      <c r="C49" s="9" t="s">
        <v>72</v>
      </c>
      <c r="D49" s="9" t="s">
        <v>69</v>
      </c>
      <c r="E49" s="11">
        <v>57.4</v>
      </c>
      <c r="F49" s="11">
        <v>8</v>
      </c>
      <c r="G49" s="11">
        <v>8</v>
      </c>
      <c r="H49" s="11">
        <v>6</v>
      </c>
      <c r="I49" s="11">
        <v>10</v>
      </c>
      <c r="J49" s="11">
        <v>9</v>
      </c>
      <c r="K49" s="11">
        <v>13</v>
      </c>
      <c r="L49" s="11">
        <v>13</v>
      </c>
      <c r="M49" s="11">
        <v>11</v>
      </c>
      <c r="N49" s="11">
        <v>78</v>
      </c>
      <c r="O49" s="11">
        <v>68</v>
      </c>
      <c r="P49" s="12">
        <v>1.3588850174216027</v>
      </c>
      <c r="Q49" s="13">
        <v>11.25379847491746</v>
      </c>
      <c r="R49" s="13">
        <v>50.940319675397376</v>
      </c>
    </row>
    <row r="50" spans="1:18" x14ac:dyDescent="0.25">
      <c r="A50" s="9" t="s">
        <v>64</v>
      </c>
      <c r="B50" s="10">
        <v>41284</v>
      </c>
      <c r="C50" s="9" t="s">
        <v>72</v>
      </c>
      <c r="D50" s="9" t="s">
        <v>69</v>
      </c>
      <c r="E50" s="11">
        <v>60.7</v>
      </c>
      <c r="F50" s="11">
        <v>12</v>
      </c>
      <c r="G50" s="11">
        <v>10</v>
      </c>
      <c r="H50" s="11">
        <v>14</v>
      </c>
      <c r="I50" s="11">
        <v>7</v>
      </c>
      <c r="J50" s="11">
        <v>9</v>
      </c>
      <c r="K50" s="11">
        <v>9</v>
      </c>
      <c r="L50" s="11">
        <v>13</v>
      </c>
      <c r="M50" s="11">
        <v>9</v>
      </c>
      <c r="N50" s="11">
        <v>83</v>
      </c>
      <c r="O50" s="11">
        <v>76</v>
      </c>
      <c r="P50" s="12">
        <v>1.3673805601317957</v>
      </c>
      <c r="Q50" s="13">
        <v>12.695724960182531</v>
      </c>
      <c r="R50" s="13">
        <v>52.993694949169203</v>
      </c>
    </row>
    <row r="51" spans="1:18" x14ac:dyDescent="0.25">
      <c r="A51" s="9" t="s">
        <v>65</v>
      </c>
      <c r="B51" s="10">
        <v>41284</v>
      </c>
      <c r="C51" s="9" t="s">
        <v>72</v>
      </c>
      <c r="D51" s="9" t="s">
        <v>69</v>
      </c>
      <c r="E51" s="11">
        <v>61</v>
      </c>
      <c r="F51" s="11">
        <v>12</v>
      </c>
      <c r="G51" s="11">
        <v>14</v>
      </c>
      <c r="H51" s="11">
        <v>8</v>
      </c>
      <c r="I51" s="11">
        <v>9</v>
      </c>
      <c r="J51" s="11">
        <v>11</v>
      </c>
      <c r="K51" s="11">
        <v>13</v>
      </c>
      <c r="L51" s="11">
        <v>12</v>
      </c>
      <c r="M51" s="11">
        <v>8</v>
      </c>
      <c r="N51" s="11">
        <v>87</v>
      </c>
      <c r="O51" s="11">
        <v>78</v>
      </c>
      <c r="P51" s="12">
        <v>1.4262295081967213</v>
      </c>
      <c r="Q51" s="13">
        <v>15.541491901955339</v>
      </c>
      <c r="R51" s="13">
        <v>51.519689939807243</v>
      </c>
    </row>
    <row r="52" spans="1:18" x14ac:dyDescent="0.25">
      <c r="A52" s="9" t="s">
        <v>66</v>
      </c>
      <c r="B52" s="10">
        <v>41284</v>
      </c>
      <c r="C52" s="9" t="s">
        <v>72</v>
      </c>
      <c r="D52" s="9" t="s">
        <v>69</v>
      </c>
      <c r="E52" s="11">
        <v>61.2</v>
      </c>
      <c r="F52" s="11">
        <v>10</v>
      </c>
      <c r="G52" s="11">
        <v>14</v>
      </c>
      <c r="H52" s="11">
        <v>11</v>
      </c>
      <c r="I52" s="11">
        <v>6</v>
      </c>
      <c r="J52" s="11">
        <v>6</v>
      </c>
      <c r="K52" s="11">
        <v>8</v>
      </c>
      <c r="L52" s="11">
        <v>9</v>
      </c>
      <c r="M52" s="11">
        <v>10</v>
      </c>
      <c r="N52" s="11">
        <v>74</v>
      </c>
      <c r="O52" s="11">
        <v>68</v>
      </c>
      <c r="P52" s="12">
        <v>1.2091503267973855</v>
      </c>
      <c r="Q52" s="13">
        <v>13.173583586903078</v>
      </c>
      <c r="R52" s="13">
        <v>53.137766844815317</v>
      </c>
    </row>
    <row r="53" spans="1:18" x14ac:dyDescent="0.25">
      <c r="A53" s="9" t="s">
        <v>67</v>
      </c>
      <c r="B53" s="10">
        <v>41284</v>
      </c>
      <c r="C53" s="9" t="s">
        <v>72</v>
      </c>
      <c r="D53" s="9" t="s">
        <v>69</v>
      </c>
      <c r="E53" s="11">
        <v>60</v>
      </c>
      <c r="F53" s="11">
        <v>6</v>
      </c>
      <c r="G53" s="11">
        <v>10</v>
      </c>
      <c r="H53" s="11">
        <v>11</v>
      </c>
      <c r="I53" s="11">
        <v>10</v>
      </c>
      <c r="J53" s="11">
        <v>8</v>
      </c>
      <c r="K53" s="11">
        <v>12</v>
      </c>
      <c r="L53" s="11">
        <v>11</v>
      </c>
      <c r="M53" s="11">
        <v>13</v>
      </c>
      <c r="N53" s="11">
        <v>81</v>
      </c>
      <c r="O53" s="11">
        <v>71</v>
      </c>
      <c r="P53" s="12">
        <v>1.35</v>
      </c>
      <c r="Q53" s="13">
        <v>11.25379847491746</v>
      </c>
      <c r="R53" s="13">
        <v>53.24772091504952</v>
      </c>
    </row>
  </sheetData>
  <dataValidations count="1">
    <dataValidation type="date" allowBlank="1" showInputMessage="1" showErrorMessage="1" errorTitle="Date Format" error="Please enter date in format dd/mm/yyyy" sqref="B4:B53">
      <formula1>41275</formula1>
      <formula2>43100</formula2>
    </dataValidation>
  </dataValidation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workbookViewId="0">
      <selection activeCell="J14" sqref="J14"/>
    </sheetView>
  </sheetViews>
  <sheetFormatPr defaultRowHeight="15" x14ac:dyDescent="0.25"/>
  <cols>
    <col min="1" max="10" width="18.140625" customWidth="1"/>
  </cols>
  <sheetData>
    <row r="1" spans="1:10" ht="23.25" x14ac:dyDescent="0.35">
      <c r="A1" s="24" t="s">
        <v>77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25">
      <c r="F2" t="s">
        <v>76</v>
      </c>
    </row>
    <row r="3" spans="1:10" x14ac:dyDescent="0.25">
      <c r="A3" s="15" t="s">
        <v>41</v>
      </c>
      <c r="B3" s="16"/>
      <c r="C3" s="16"/>
      <c r="D3" s="17"/>
      <c r="E3" t="s">
        <v>75</v>
      </c>
    </row>
    <row r="4" spans="1:10" x14ac:dyDescent="0.25">
      <c r="A4" s="4"/>
      <c r="B4" s="4"/>
      <c r="C4" s="4"/>
      <c r="D4" s="4"/>
      <c r="E4" s="4"/>
      <c r="F4" s="4"/>
      <c r="G4" s="4"/>
    </row>
    <row r="5" spans="1:10" x14ac:dyDescent="0.25">
      <c r="A5" s="20" t="s">
        <v>0</v>
      </c>
      <c r="B5" s="20" t="s">
        <v>2</v>
      </c>
      <c r="C5" s="20" t="s">
        <v>3</v>
      </c>
      <c r="D5" s="18" t="s">
        <v>4</v>
      </c>
      <c r="E5" s="19" t="s">
        <v>15</v>
      </c>
      <c r="F5" s="19" t="s">
        <v>16</v>
      </c>
      <c r="G5" s="19" t="s">
        <v>17</v>
      </c>
    </row>
    <row r="6" spans="1:10" x14ac:dyDescent="0.25">
      <c r="A6" s="21">
        <f>VLOOKUP($A$3,tableSFData,2,FALSE)</f>
        <v>41284</v>
      </c>
      <c r="B6" s="21" t="str">
        <f>VLOOKUP($A$3,tableSFData,3,FALSE)</f>
        <v>Attacker</v>
      </c>
      <c r="C6" s="21" t="str">
        <f>VLOOKUP($A$3,tableSFData,4,FALSE)</f>
        <v>PreSeason</v>
      </c>
      <c r="D6" s="23">
        <f>VLOOKUP($A$3,tableSFData,5,FALSE)</f>
        <v>60.2</v>
      </c>
      <c r="E6" s="22">
        <f>VLOOKUP($A$3,tableSFData,16,FALSE)</f>
        <v>1.3621262458471761</v>
      </c>
      <c r="F6" s="23">
        <f>VLOOKUP($A$3,tableSFData,17,FALSE)</f>
        <v>11.735821115682199</v>
      </c>
      <c r="G6" s="23">
        <f>VLOOKUP($A$3,tableSFData,18,FALSE)</f>
        <v>53.135035688359316</v>
      </c>
    </row>
    <row r="8" spans="1:10" ht="39" x14ac:dyDescent="0.25">
      <c r="A8" s="18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18" t="s">
        <v>12</v>
      </c>
      <c r="I8" s="19" t="s">
        <v>13</v>
      </c>
      <c r="J8" s="19" t="s">
        <v>14</v>
      </c>
    </row>
    <row r="9" spans="1:10" x14ac:dyDescent="0.25">
      <c r="A9" s="23">
        <f>VLOOKUP($A$3,tableSFData,6,FALSE)</f>
        <v>7</v>
      </c>
      <c r="B9" s="23">
        <f>VLOOKUP($A$3,tableSFData,7,FALSE)</f>
        <v>9</v>
      </c>
      <c r="C9" s="23">
        <f>VLOOKUP($A$3,tableSFData,8,FALSE)</f>
        <v>13</v>
      </c>
      <c r="D9" s="23">
        <f>VLOOKUP($A$3,tableSFData,9,FALSE)</f>
        <v>11</v>
      </c>
      <c r="E9" s="23">
        <f>VLOOKUP($A$3,tableSFData,10,FALSE)</f>
        <v>9</v>
      </c>
      <c r="F9" s="23">
        <f>VLOOKUP($A$3,tableSFData,11,FALSE)</f>
        <v>13</v>
      </c>
      <c r="G9" s="23">
        <f>VLOOKUP($A$3,tableSFData,12,FALSE)</f>
        <v>7</v>
      </c>
      <c r="H9" s="23">
        <f>VLOOKUP($A$3,tableSFData,13,FALSE)</f>
        <v>13</v>
      </c>
      <c r="I9" s="23">
        <f>VLOOKUP($A$3,tableSFData,14,FALSE)</f>
        <v>82</v>
      </c>
      <c r="J9" s="23">
        <f>VLOOKUP($A$3,tableSFData,15,FALSE)</f>
        <v>71</v>
      </c>
    </row>
    <row r="11" spans="1:1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</sheetData>
  <mergeCells count="1">
    <mergeCell ref="A3:D3"/>
  </mergeCells>
  <dataValidations count="1">
    <dataValidation type="list" allowBlank="1" showInputMessage="1" showErrorMessage="1" sqref="A3">
      <formula1>listNames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selection activeCell="B2" sqref="B2"/>
    </sheetView>
  </sheetViews>
  <sheetFormatPr defaultColWidth="8.85546875" defaultRowHeight="15" x14ac:dyDescent="0.25"/>
  <cols>
    <col min="1" max="1" width="19.85546875" style="4" customWidth="1"/>
    <col min="2" max="2" width="13" style="4" customWidth="1"/>
    <col min="3" max="3" width="12.7109375" style="4" customWidth="1"/>
    <col min="4" max="4" width="14.28515625" style="4" customWidth="1"/>
    <col min="5" max="5" width="15.7109375" style="4" customWidth="1"/>
    <col min="6" max="6" width="11.7109375" style="3" customWidth="1"/>
    <col min="7" max="7" width="12.42578125" style="4" customWidth="1"/>
    <col min="8" max="8" width="11.140625" style="4" customWidth="1"/>
    <col min="9" max="9" width="9.140625" style="4" customWidth="1"/>
    <col min="10" max="10" width="16.140625" style="4" customWidth="1"/>
    <col min="11" max="11" width="14.7109375" style="4" customWidth="1"/>
    <col min="12" max="12" width="10.42578125" style="4" customWidth="1"/>
    <col min="13" max="13" width="9.140625" style="4" customWidth="1"/>
    <col min="14" max="15" width="10.7109375" style="4" customWidth="1"/>
    <col min="16" max="16" width="6.140625" style="4" customWidth="1"/>
    <col min="17" max="17" width="7.28515625" style="4" customWidth="1"/>
    <col min="18" max="18" width="14.42578125" style="4" customWidth="1"/>
    <col min="19" max="16384" width="8.85546875" style="4"/>
  </cols>
  <sheetData>
    <row r="1" spans="1:18" x14ac:dyDescent="0.25">
      <c r="A1" s="14" t="s">
        <v>74</v>
      </c>
      <c r="B1" s="26" t="s">
        <v>78</v>
      </c>
      <c r="C1" s="1"/>
      <c r="D1" s="1"/>
      <c r="E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E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8" customFormat="1" ht="12.75" x14ac:dyDescent="0.2">
      <c r="A3" s="5" t="s">
        <v>1</v>
      </c>
      <c r="B3" s="5" t="s">
        <v>0</v>
      </c>
      <c r="C3" s="5" t="s">
        <v>2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</row>
    <row r="4" spans="1:18" x14ac:dyDescent="0.25">
      <c r="A4" s="9" t="s">
        <v>18</v>
      </c>
      <c r="B4" s="10">
        <v>41284</v>
      </c>
      <c r="C4" s="9" t="s">
        <v>68</v>
      </c>
      <c r="D4" s="9" t="s">
        <v>69</v>
      </c>
      <c r="E4" s="11">
        <v>58.1</v>
      </c>
      <c r="F4" s="11">
        <v>10</v>
      </c>
      <c r="G4" s="11">
        <v>7</v>
      </c>
      <c r="H4" s="11">
        <v>6</v>
      </c>
      <c r="I4" s="11">
        <v>11</v>
      </c>
      <c r="J4" s="11">
        <v>12</v>
      </c>
      <c r="K4" s="11">
        <v>9</v>
      </c>
      <c r="L4" s="11">
        <v>13</v>
      </c>
      <c r="M4" s="11">
        <v>11</v>
      </c>
      <c r="N4" s="11">
        <v>79</v>
      </c>
      <c r="O4" s="11">
        <v>68</v>
      </c>
      <c r="P4" s="12">
        <v>1.3597246127366609</v>
      </c>
      <c r="Q4" s="13">
        <v>12.216467039549286</v>
      </c>
      <c r="R4" s="13">
        <v>51.002232650021867</v>
      </c>
    </row>
    <row r="5" spans="1:18" x14ac:dyDescent="0.25">
      <c r="A5" s="9" t="s">
        <v>19</v>
      </c>
      <c r="B5" s="10">
        <v>41284</v>
      </c>
      <c r="C5" s="9" t="s">
        <v>68</v>
      </c>
      <c r="D5" s="9" t="s">
        <v>69</v>
      </c>
      <c r="E5" s="11">
        <v>56.3</v>
      </c>
      <c r="F5" s="11">
        <v>6</v>
      </c>
      <c r="G5" s="11">
        <v>12</v>
      </c>
      <c r="H5" s="11">
        <v>8</v>
      </c>
      <c r="I5" s="11">
        <v>10</v>
      </c>
      <c r="J5" s="11">
        <v>14</v>
      </c>
      <c r="K5" s="11">
        <v>14</v>
      </c>
      <c r="L5" s="11">
        <v>12</v>
      </c>
      <c r="M5" s="11">
        <v>6</v>
      </c>
      <c r="N5" s="11">
        <v>82</v>
      </c>
      <c r="O5" s="11">
        <v>72</v>
      </c>
      <c r="P5" s="12">
        <v>1.4564831261101243</v>
      </c>
      <c r="Q5" s="13">
        <v>12.216467039549286</v>
      </c>
      <c r="R5" s="13">
        <v>49.422129056733752</v>
      </c>
    </row>
    <row r="6" spans="1:18" x14ac:dyDescent="0.25">
      <c r="A6" s="9" t="s">
        <v>20</v>
      </c>
      <c r="B6" s="10">
        <v>41284</v>
      </c>
      <c r="C6" s="9" t="s">
        <v>68</v>
      </c>
      <c r="D6" s="9" t="s">
        <v>69</v>
      </c>
      <c r="E6" s="11">
        <v>58.9</v>
      </c>
      <c r="F6" s="11">
        <v>13</v>
      </c>
      <c r="G6" s="11">
        <v>13</v>
      </c>
      <c r="H6" s="11">
        <v>10</v>
      </c>
      <c r="I6" s="11">
        <v>10</v>
      </c>
      <c r="J6" s="11">
        <v>10</v>
      </c>
      <c r="K6" s="11">
        <v>14</v>
      </c>
      <c r="L6" s="11">
        <v>8</v>
      </c>
      <c r="M6" s="11">
        <v>9</v>
      </c>
      <c r="N6" s="11">
        <v>87</v>
      </c>
      <c r="O6" s="11">
        <v>77</v>
      </c>
      <c r="P6" s="12">
        <v>1.4770797962648556</v>
      </c>
      <c r="Q6" s="13">
        <v>16.01071748579227</v>
      </c>
      <c r="R6" s="13">
        <v>49.469687400868352</v>
      </c>
    </row>
    <row r="7" spans="1:18" x14ac:dyDescent="0.25">
      <c r="A7" s="9" t="s">
        <v>21</v>
      </c>
      <c r="B7" s="10">
        <v>41284</v>
      </c>
      <c r="C7" s="9" t="s">
        <v>68</v>
      </c>
      <c r="D7" s="9" t="s">
        <v>69</v>
      </c>
      <c r="E7" s="11">
        <v>57.3</v>
      </c>
      <c r="F7" s="11">
        <v>6</v>
      </c>
      <c r="G7" s="11">
        <v>6</v>
      </c>
      <c r="H7" s="11">
        <v>13</v>
      </c>
      <c r="I7" s="11">
        <v>6</v>
      </c>
      <c r="J7" s="11">
        <v>8</v>
      </c>
      <c r="K7" s="11">
        <v>7</v>
      </c>
      <c r="L7" s="11">
        <v>10</v>
      </c>
      <c r="M7" s="11">
        <v>10</v>
      </c>
      <c r="N7" s="11">
        <v>66</v>
      </c>
      <c r="O7" s="11">
        <v>60</v>
      </c>
      <c r="P7" s="12">
        <v>1.1518324607329844</v>
      </c>
      <c r="Q7" s="13">
        <v>7.3494080487522524</v>
      </c>
      <c r="R7" s="13">
        <v>53.088789188064958</v>
      </c>
    </row>
    <row r="8" spans="1:18" x14ac:dyDescent="0.25">
      <c r="A8" s="9" t="s">
        <v>22</v>
      </c>
      <c r="B8" s="10">
        <v>41284</v>
      </c>
      <c r="C8" s="9" t="s">
        <v>68</v>
      </c>
      <c r="D8" s="9" t="s">
        <v>69</v>
      </c>
      <c r="E8" s="11">
        <v>60.2</v>
      </c>
      <c r="F8" s="11">
        <v>13</v>
      </c>
      <c r="G8" s="11">
        <v>10</v>
      </c>
      <c r="H8" s="11">
        <v>12</v>
      </c>
      <c r="I8" s="11">
        <v>13</v>
      </c>
      <c r="J8" s="11">
        <v>13</v>
      </c>
      <c r="K8" s="11">
        <v>9</v>
      </c>
      <c r="L8" s="11">
        <v>9</v>
      </c>
      <c r="M8" s="11">
        <v>14</v>
      </c>
      <c r="N8" s="11">
        <v>93</v>
      </c>
      <c r="O8" s="11">
        <v>80</v>
      </c>
      <c r="P8" s="12">
        <v>1.5448504983388704</v>
      </c>
      <c r="Q8" s="13">
        <v>16.01071748579227</v>
      </c>
      <c r="R8" s="13">
        <v>50.561548073553055</v>
      </c>
    </row>
    <row r="9" spans="1:18" x14ac:dyDescent="0.25">
      <c r="A9" s="9" t="s">
        <v>23</v>
      </c>
      <c r="B9" s="10">
        <v>41284</v>
      </c>
      <c r="C9" s="9" t="s">
        <v>68</v>
      </c>
      <c r="D9" s="9" t="s">
        <v>69</v>
      </c>
      <c r="E9" s="11">
        <v>61.9</v>
      </c>
      <c r="F9" s="11">
        <v>13</v>
      </c>
      <c r="G9" s="11">
        <v>10</v>
      </c>
      <c r="H9" s="11">
        <v>11</v>
      </c>
      <c r="I9" s="11">
        <v>12</v>
      </c>
      <c r="J9" s="11">
        <v>7</v>
      </c>
      <c r="K9" s="11">
        <v>11</v>
      </c>
      <c r="L9" s="11">
        <v>11</v>
      </c>
      <c r="M9" s="11">
        <v>14</v>
      </c>
      <c r="N9" s="11">
        <v>89</v>
      </c>
      <c r="O9" s="11">
        <v>77</v>
      </c>
      <c r="P9" s="12">
        <v>1.4378029079159935</v>
      </c>
      <c r="Q9" s="13">
        <v>15.541491901955339</v>
      </c>
      <c r="R9" s="13">
        <v>52.279816512689642</v>
      </c>
    </row>
    <row r="10" spans="1:18" x14ac:dyDescent="0.25">
      <c r="A10" s="9" t="s">
        <v>24</v>
      </c>
      <c r="B10" s="10">
        <v>41284</v>
      </c>
      <c r="C10" s="9" t="s">
        <v>68</v>
      </c>
      <c r="D10" s="9" t="s">
        <v>69</v>
      </c>
      <c r="E10" s="11">
        <v>55.3</v>
      </c>
      <c r="F10" s="11">
        <v>11</v>
      </c>
      <c r="G10" s="11">
        <v>11</v>
      </c>
      <c r="H10" s="11">
        <v>9</v>
      </c>
      <c r="I10" s="11">
        <v>8</v>
      </c>
      <c r="J10" s="11">
        <v>14</v>
      </c>
      <c r="K10" s="11">
        <v>6</v>
      </c>
      <c r="L10" s="11">
        <v>12</v>
      </c>
      <c r="M10" s="11">
        <v>9</v>
      </c>
      <c r="N10" s="11">
        <v>80</v>
      </c>
      <c r="O10" s="11">
        <v>72</v>
      </c>
      <c r="P10" s="12">
        <v>1.4466546112115732</v>
      </c>
      <c r="Q10" s="13">
        <v>13.173583586903078</v>
      </c>
      <c r="R10" s="13">
        <v>48.015008276442593</v>
      </c>
    </row>
    <row r="11" spans="1:18" x14ac:dyDescent="0.25">
      <c r="A11" s="9" t="s">
        <v>25</v>
      </c>
      <c r="B11" s="10">
        <v>41284</v>
      </c>
      <c r="C11" s="9" t="s">
        <v>68</v>
      </c>
      <c r="D11" s="9" t="s">
        <v>69</v>
      </c>
      <c r="E11" s="11">
        <v>56.8</v>
      </c>
      <c r="F11" s="11">
        <v>8</v>
      </c>
      <c r="G11" s="11">
        <v>10</v>
      </c>
      <c r="H11" s="11">
        <v>14</v>
      </c>
      <c r="I11" s="11">
        <v>9</v>
      </c>
      <c r="J11" s="11">
        <v>10</v>
      </c>
      <c r="K11" s="11">
        <v>14</v>
      </c>
      <c r="L11" s="11">
        <v>12</v>
      </c>
      <c r="M11" s="11">
        <v>11</v>
      </c>
      <c r="N11" s="11">
        <v>88</v>
      </c>
      <c r="O11" s="11">
        <v>79</v>
      </c>
      <c r="P11" s="12">
        <v>1.5492957746478875</v>
      </c>
      <c r="Q11" s="13">
        <v>11.735821115682199</v>
      </c>
      <c r="R11" s="13">
        <v>50.134053606292511</v>
      </c>
    </row>
    <row r="12" spans="1:18" x14ac:dyDescent="0.25">
      <c r="A12" s="9" t="s">
        <v>26</v>
      </c>
      <c r="B12" s="10">
        <v>41284</v>
      </c>
      <c r="C12" s="9" t="s">
        <v>68</v>
      </c>
      <c r="D12" s="9" t="s">
        <v>69</v>
      </c>
      <c r="E12" s="11">
        <v>58.8</v>
      </c>
      <c r="F12" s="11">
        <v>13</v>
      </c>
      <c r="G12" s="11">
        <v>7</v>
      </c>
      <c r="H12" s="11">
        <v>12</v>
      </c>
      <c r="I12" s="11">
        <v>14</v>
      </c>
      <c r="J12" s="11">
        <v>6</v>
      </c>
      <c r="K12" s="11">
        <v>10</v>
      </c>
      <c r="L12" s="11">
        <v>7</v>
      </c>
      <c r="M12" s="11">
        <v>6</v>
      </c>
      <c r="N12" s="11">
        <v>75</v>
      </c>
      <c r="O12" s="11">
        <v>61</v>
      </c>
      <c r="P12" s="12">
        <v>1.2755102040816326</v>
      </c>
      <c r="Q12" s="13">
        <v>15.070799219225648</v>
      </c>
      <c r="R12" s="13">
        <v>49.938370059095313</v>
      </c>
    </row>
    <row r="13" spans="1:18" x14ac:dyDescent="0.25">
      <c r="A13" s="9" t="s">
        <v>27</v>
      </c>
      <c r="B13" s="10">
        <v>41284</v>
      </c>
      <c r="C13" s="9" t="s">
        <v>70</v>
      </c>
      <c r="D13" s="9" t="s">
        <v>69</v>
      </c>
      <c r="E13" s="11">
        <v>60.6</v>
      </c>
      <c r="F13" s="11">
        <v>7</v>
      </c>
      <c r="G13" s="11">
        <v>6</v>
      </c>
      <c r="H13" s="11">
        <v>12</v>
      </c>
      <c r="I13" s="11">
        <v>7</v>
      </c>
      <c r="J13" s="11">
        <v>7</v>
      </c>
      <c r="K13" s="11">
        <v>11</v>
      </c>
      <c r="L13" s="11">
        <v>7</v>
      </c>
      <c r="M13" s="11">
        <v>9</v>
      </c>
      <c r="N13" s="11">
        <v>66</v>
      </c>
      <c r="O13" s="11">
        <v>59</v>
      </c>
      <c r="P13" s="12">
        <v>1.0891089108910892</v>
      </c>
      <c r="Q13" s="13">
        <v>8.3333829294965085</v>
      </c>
      <c r="R13" s="13">
        <v>55.549969944725113</v>
      </c>
    </row>
    <row r="14" spans="1:18" x14ac:dyDescent="0.25">
      <c r="A14" s="9" t="s">
        <v>28</v>
      </c>
      <c r="B14" s="10">
        <v>41284</v>
      </c>
      <c r="C14" s="9" t="s">
        <v>70</v>
      </c>
      <c r="D14" s="9" t="s">
        <v>69</v>
      </c>
      <c r="E14" s="11">
        <v>63.5</v>
      </c>
      <c r="F14" s="11">
        <v>6</v>
      </c>
      <c r="G14" s="11">
        <v>10</v>
      </c>
      <c r="H14" s="11">
        <v>10</v>
      </c>
      <c r="I14" s="11">
        <v>10</v>
      </c>
      <c r="J14" s="11">
        <v>11</v>
      </c>
      <c r="K14" s="11">
        <v>10</v>
      </c>
      <c r="L14" s="11">
        <v>13</v>
      </c>
      <c r="M14" s="11">
        <v>11</v>
      </c>
      <c r="N14" s="11">
        <v>81</v>
      </c>
      <c r="O14" s="11">
        <v>71</v>
      </c>
      <c r="P14" s="12">
        <v>1.2755905511811023</v>
      </c>
      <c r="Q14" s="13">
        <v>11.25379847491746</v>
      </c>
      <c r="R14" s="13">
        <v>56.353837968427413</v>
      </c>
    </row>
    <row r="15" spans="1:18" x14ac:dyDescent="0.25">
      <c r="A15" s="9" t="s">
        <v>29</v>
      </c>
      <c r="B15" s="10">
        <v>41284</v>
      </c>
      <c r="C15" s="9" t="s">
        <v>70</v>
      </c>
      <c r="D15" s="9" t="s">
        <v>69</v>
      </c>
      <c r="E15" s="11">
        <v>60.4</v>
      </c>
      <c r="F15" s="11">
        <v>14</v>
      </c>
      <c r="G15" s="11">
        <v>7</v>
      </c>
      <c r="H15" s="11">
        <v>13</v>
      </c>
      <c r="I15" s="11">
        <v>14</v>
      </c>
      <c r="J15" s="11">
        <v>7</v>
      </c>
      <c r="K15" s="11">
        <v>6</v>
      </c>
      <c r="L15" s="11">
        <v>6</v>
      </c>
      <c r="M15" s="11">
        <v>8</v>
      </c>
      <c r="N15" s="11">
        <v>75</v>
      </c>
      <c r="O15" s="11">
        <v>61</v>
      </c>
      <c r="P15" s="12">
        <v>1.2417218543046358</v>
      </c>
      <c r="Q15" s="13">
        <v>15.541491901955339</v>
      </c>
      <c r="R15" s="13">
        <v>51.012938891218973</v>
      </c>
    </row>
    <row r="16" spans="1:18" x14ac:dyDescent="0.25">
      <c r="A16" s="9" t="s">
        <v>30</v>
      </c>
      <c r="B16" s="10">
        <v>41284</v>
      </c>
      <c r="C16" s="9" t="s">
        <v>70</v>
      </c>
      <c r="D16" s="9" t="s">
        <v>69</v>
      </c>
      <c r="E16" s="11">
        <v>58.4</v>
      </c>
      <c r="F16" s="11">
        <v>10</v>
      </c>
      <c r="G16" s="11">
        <v>6</v>
      </c>
      <c r="H16" s="11">
        <v>9</v>
      </c>
      <c r="I16" s="11">
        <v>14</v>
      </c>
      <c r="J16" s="11">
        <v>14</v>
      </c>
      <c r="K16" s="11">
        <v>11</v>
      </c>
      <c r="L16" s="11">
        <v>11</v>
      </c>
      <c r="M16" s="11">
        <v>6</v>
      </c>
      <c r="N16" s="11">
        <v>81</v>
      </c>
      <c r="O16" s="11">
        <v>67</v>
      </c>
      <c r="P16" s="12">
        <v>1.3869863013698631</v>
      </c>
      <c r="Q16" s="13">
        <v>13.173583586903078</v>
      </c>
      <c r="R16" s="13">
        <v>50.7066271852486</v>
      </c>
    </row>
    <row r="17" spans="1:18" x14ac:dyDescent="0.25">
      <c r="A17" s="9" t="s">
        <v>31</v>
      </c>
      <c r="B17" s="10">
        <v>41284</v>
      </c>
      <c r="C17" s="9" t="s">
        <v>70</v>
      </c>
      <c r="D17" s="9" t="s">
        <v>69</v>
      </c>
      <c r="E17" s="11">
        <v>57.4</v>
      </c>
      <c r="F17" s="11">
        <v>10</v>
      </c>
      <c r="G17" s="11">
        <v>6</v>
      </c>
      <c r="H17" s="11">
        <v>12</v>
      </c>
      <c r="I17" s="11">
        <v>12</v>
      </c>
      <c r="J17" s="11">
        <v>10</v>
      </c>
      <c r="K17" s="11">
        <v>6</v>
      </c>
      <c r="L17" s="11">
        <v>14</v>
      </c>
      <c r="M17" s="11">
        <v>13</v>
      </c>
      <c r="N17" s="11">
        <v>83</v>
      </c>
      <c r="O17" s="11">
        <v>71</v>
      </c>
      <c r="P17" s="12">
        <v>1.4459930313588851</v>
      </c>
      <c r="Q17" s="13">
        <v>12.216467039549286</v>
      </c>
      <c r="R17" s="13">
        <v>50.387747919298711</v>
      </c>
    </row>
    <row r="18" spans="1:18" x14ac:dyDescent="0.25">
      <c r="A18" s="9" t="s">
        <v>32</v>
      </c>
      <c r="B18" s="10">
        <v>41284</v>
      </c>
      <c r="C18" s="9" t="s">
        <v>70</v>
      </c>
      <c r="D18" s="9" t="s">
        <v>69</v>
      </c>
      <c r="E18" s="11">
        <v>62.3</v>
      </c>
      <c r="F18" s="11">
        <v>8</v>
      </c>
      <c r="G18" s="11">
        <v>14</v>
      </c>
      <c r="H18" s="11">
        <v>13</v>
      </c>
      <c r="I18" s="11">
        <v>7</v>
      </c>
      <c r="J18" s="11">
        <v>6</v>
      </c>
      <c r="K18" s="11">
        <v>14</v>
      </c>
      <c r="L18" s="11">
        <v>13</v>
      </c>
      <c r="M18" s="11">
        <v>12</v>
      </c>
      <c r="N18" s="11">
        <v>87</v>
      </c>
      <c r="O18" s="11">
        <v>80</v>
      </c>
      <c r="P18" s="12">
        <v>1.3964686998394864</v>
      </c>
      <c r="Q18" s="13">
        <v>12.695724960182531</v>
      </c>
      <c r="R18" s="13">
        <v>54.390563349806278</v>
      </c>
    </row>
    <row r="19" spans="1:18" x14ac:dyDescent="0.25">
      <c r="A19" s="9" t="s">
        <v>33</v>
      </c>
      <c r="B19" s="10">
        <v>41284</v>
      </c>
      <c r="C19" s="9" t="s">
        <v>70</v>
      </c>
      <c r="D19" s="9" t="s">
        <v>69</v>
      </c>
      <c r="E19" s="11">
        <v>63.1</v>
      </c>
      <c r="F19" s="11">
        <v>9</v>
      </c>
      <c r="G19" s="11">
        <v>12</v>
      </c>
      <c r="H19" s="11">
        <v>8</v>
      </c>
      <c r="I19" s="11">
        <v>8</v>
      </c>
      <c r="J19" s="11">
        <v>13</v>
      </c>
      <c r="K19" s="11">
        <v>10</v>
      </c>
      <c r="L19" s="11">
        <v>6</v>
      </c>
      <c r="M19" s="11">
        <v>8</v>
      </c>
      <c r="N19" s="11">
        <v>74</v>
      </c>
      <c r="O19" s="11">
        <v>66</v>
      </c>
      <c r="P19" s="12">
        <v>1.1727416798732171</v>
      </c>
      <c r="Q19" s="13">
        <v>12.695724960182531</v>
      </c>
      <c r="R19" s="13">
        <v>55.088997550124823</v>
      </c>
    </row>
    <row r="20" spans="1:18" x14ac:dyDescent="0.25">
      <c r="A20" s="9" t="s">
        <v>34</v>
      </c>
      <c r="B20" s="10">
        <v>41284</v>
      </c>
      <c r="C20" s="9" t="s">
        <v>70</v>
      </c>
      <c r="D20" s="9" t="s">
        <v>69</v>
      </c>
      <c r="E20" s="11">
        <v>57.9</v>
      </c>
      <c r="F20" s="11">
        <v>7</v>
      </c>
      <c r="G20" s="11">
        <v>7</v>
      </c>
      <c r="H20" s="11">
        <v>12</v>
      </c>
      <c r="I20" s="11">
        <v>12</v>
      </c>
      <c r="J20" s="11">
        <v>6</v>
      </c>
      <c r="K20" s="11">
        <v>7</v>
      </c>
      <c r="L20" s="11">
        <v>8</v>
      </c>
      <c r="M20" s="11">
        <v>8</v>
      </c>
      <c r="N20" s="11">
        <v>67</v>
      </c>
      <c r="O20" s="11">
        <v>55</v>
      </c>
      <c r="P20" s="12">
        <v>1.157167530224525</v>
      </c>
      <c r="Q20" s="13">
        <v>11.25379847491746</v>
      </c>
      <c r="R20" s="13">
        <v>51.384050683022785</v>
      </c>
    </row>
    <row r="21" spans="1:18" x14ac:dyDescent="0.25">
      <c r="A21" s="9" t="s">
        <v>35</v>
      </c>
      <c r="B21" s="10">
        <v>41284</v>
      </c>
      <c r="C21" s="9" t="s">
        <v>71</v>
      </c>
      <c r="D21" s="9" t="s">
        <v>69</v>
      </c>
      <c r="E21" s="11">
        <v>61.4</v>
      </c>
      <c r="F21" s="11">
        <v>13</v>
      </c>
      <c r="G21" s="11">
        <v>14</v>
      </c>
      <c r="H21" s="11">
        <v>12</v>
      </c>
      <c r="I21" s="11">
        <v>9</v>
      </c>
      <c r="J21" s="11">
        <v>8</v>
      </c>
      <c r="K21" s="11">
        <v>9</v>
      </c>
      <c r="L21" s="11">
        <v>11</v>
      </c>
      <c r="M21" s="11">
        <v>8</v>
      </c>
      <c r="N21" s="11">
        <v>84</v>
      </c>
      <c r="O21" s="11">
        <v>75</v>
      </c>
      <c r="P21" s="12">
        <v>1.3680781758957654</v>
      </c>
      <c r="Q21" s="13">
        <v>16.01071748579227</v>
      </c>
      <c r="R21" s="13">
        <v>51.569419463723548</v>
      </c>
    </row>
    <row r="22" spans="1:18" x14ac:dyDescent="0.25">
      <c r="A22" s="9" t="s">
        <v>36</v>
      </c>
      <c r="B22" s="10">
        <v>41284</v>
      </c>
      <c r="C22" s="9" t="s">
        <v>71</v>
      </c>
      <c r="D22" s="9" t="s">
        <v>69</v>
      </c>
      <c r="E22" s="11">
        <v>56.9</v>
      </c>
      <c r="F22" s="11">
        <v>6</v>
      </c>
      <c r="G22" s="11">
        <v>10</v>
      </c>
      <c r="H22" s="11">
        <v>10</v>
      </c>
      <c r="I22" s="11">
        <v>10</v>
      </c>
      <c r="J22" s="11">
        <v>8</v>
      </c>
      <c r="K22" s="11">
        <v>14</v>
      </c>
      <c r="L22" s="11">
        <v>11</v>
      </c>
      <c r="M22" s="11">
        <v>13</v>
      </c>
      <c r="N22" s="11">
        <v>82</v>
      </c>
      <c r="O22" s="11">
        <v>72</v>
      </c>
      <c r="P22" s="12">
        <v>1.4411247803163445</v>
      </c>
      <c r="Q22" s="13">
        <v>11.25379847491746</v>
      </c>
      <c r="R22" s="13">
        <v>50.49658866777196</v>
      </c>
    </row>
    <row r="23" spans="1:18" x14ac:dyDescent="0.25">
      <c r="A23" s="9" t="s">
        <v>37</v>
      </c>
      <c r="B23" s="10">
        <v>41284</v>
      </c>
      <c r="C23" s="9" t="s">
        <v>72</v>
      </c>
      <c r="D23" s="9" t="s">
        <v>69</v>
      </c>
      <c r="E23" s="11">
        <v>63.4</v>
      </c>
      <c r="F23" s="11">
        <v>10</v>
      </c>
      <c r="G23" s="11">
        <v>12</v>
      </c>
      <c r="H23" s="11">
        <v>10</v>
      </c>
      <c r="I23" s="11">
        <v>13</v>
      </c>
      <c r="J23" s="11">
        <v>9</v>
      </c>
      <c r="K23" s="11">
        <v>11</v>
      </c>
      <c r="L23" s="11">
        <v>14</v>
      </c>
      <c r="M23" s="11">
        <v>9</v>
      </c>
      <c r="N23" s="11">
        <v>88</v>
      </c>
      <c r="O23" s="11">
        <v>75</v>
      </c>
      <c r="P23" s="12">
        <v>1.38801261829653</v>
      </c>
      <c r="Q23" s="13">
        <v>15.541491901955339</v>
      </c>
      <c r="R23" s="13">
        <v>53.546694134160312</v>
      </c>
    </row>
    <row r="24" spans="1:18" x14ac:dyDescent="0.25">
      <c r="A24" s="9" t="s">
        <v>38</v>
      </c>
      <c r="B24" s="10">
        <v>41284</v>
      </c>
      <c r="C24" s="9" t="s">
        <v>72</v>
      </c>
      <c r="D24" s="9" t="s">
        <v>69</v>
      </c>
      <c r="E24" s="11">
        <v>63.5</v>
      </c>
      <c r="F24" s="11">
        <v>13</v>
      </c>
      <c r="G24" s="11">
        <v>13</v>
      </c>
      <c r="H24" s="11">
        <v>11</v>
      </c>
      <c r="I24" s="11">
        <v>11</v>
      </c>
      <c r="J24" s="11">
        <v>9</v>
      </c>
      <c r="K24" s="11">
        <v>6</v>
      </c>
      <c r="L24" s="11">
        <v>8</v>
      </c>
      <c r="M24" s="11">
        <v>12</v>
      </c>
      <c r="N24" s="11">
        <v>83</v>
      </c>
      <c r="O24" s="11">
        <v>72</v>
      </c>
      <c r="P24" s="12">
        <v>1.3070866141732282</v>
      </c>
      <c r="Q24" s="13">
        <v>16.478464664877151</v>
      </c>
      <c r="R24" s="13">
        <v>53.036174937803011</v>
      </c>
    </row>
    <row r="25" spans="1:18" x14ac:dyDescent="0.25">
      <c r="A25" s="9" t="s">
        <v>39</v>
      </c>
      <c r="B25" s="10">
        <v>41284</v>
      </c>
      <c r="C25" s="9" t="s">
        <v>72</v>
      </c>
      <c r="D25" s="9" t="s">
        <v>69</v>
      </c>
      <c r="E25" s="11">
        <v>61.1</v>
      </c>
      <c r="F25" s="11">
        <v>8</v>
      </c>
      <c r="G25" s="11">
        <v>11</v>
      </c>
      <c r="H25" s="11">
        <v>10</v>
      </c>
      <c r="I25" s="11">
        <v>11</v>
      </c>
      <c r="J25" s="11">
        <v>7</v>
      </c>
      <c r="K25" s="11">
        <v>12</v>
      </c>
      <c r="L25" s="11">
        <v>13</v>
      </c>
      <c r="M25" s="11">
        <v>12</v>
      </c>
      <c r="N25" s="11">
        <v>84</v>
      </c>
      <c r="O25" s="11">
        <v>73</v>
      </c>
      <c r="P25" s="12">
        <v>1.3747954173486088</v>
      </c>
      <c r="Q25" s="13">
        <v>13.173583586903078</v>
      </c>
      <c r="R25" s="13">
        <v>53.050940428402221</v>
      </c>
    </row>
    <row r="26" spans="1:18" x14ac:dyDescent="0.25">
      <c r="A26" s="9" t="s">
        <v>40</v>
      </c>
      <c r="B26" s="10">
        <v>41284</v>
      </c>
      <c r="C26" s="9" t="s">
        <v>72</v>
      </c>
      <c r="D26" s="9" t="s">
        <v>69</v>
      </c>
      <c r="E26" s="11">
        <v>57.5</v>
      </c>
      <c r="F26" s="11">
        <v>8</v>
      </c>
      <c r="G26" s="11">
        <v>11</v>
      </c>
      <c r="H26" s="11">
        <v>6</v>
      </c>
      <c r="I26" s="11">
        <v>12</v>
      </c>
      <c r="J26" s="11">
        <v>10</v>
      </c>
      <c r="K26" s="11">
        <v>12</v>
      </c>
      <c r="L26" s="11">
        <v>6</v>
      </c>
      <c r="M26" s="11">
        <v>13</v>
      </c>
      <c r="N26" s="11">
        <v>78</v>
      </c>
      <c r="O26" s="11">
        <v>66</v>
      </c>
      <c r="P26" s="12">
        <v>1.3565217391304347</v>
      </c>
      <c r="Q26" s="13">
        <v>13.650031625225722</v>
      </c>
      <c r="R26" s="13">
        <v>49.651231815495208</v>
      </c>
    </row>
    <row r="27" spans="1:18" x14ac:dyDescent="0.25">
      <c r="A27" s="9" t="s">
        <v>41</v>
      </c>
      <c r="B27" s="10">
        <v>41284</v>
      </c>
      <c r="C27" s="9" t="s">
        <v>68</v>
      </c>
      <c r="D27" s="9" t="s">
        <v>69</v>
      </c>
      <c r="E27" s="11">
        <v>60.2</v>
      </c>
      <c r="F27" s="11">
        <v>7</v>
      </c>
      <c r="G27" s="11">
        <v>9</v>
      </c>
      <c r="H27" s="11">
        <v>13</v>
      </c>
      <c r="I27" s="11">
        <v>11</v>
      </c>
      <c r="J27" s="11">
        <v>9</v>
      </c>
      <c r="K27" s="11">
        <v>13</v>
      </c>
      <c r="L27" s="11">
        <v>7</v>
      </c>
      <c r="M27" s="11">
        <v>13</v>
      </c>
      <c r="N27" s="11">
        <v>82</v>
      </c>
      <c r="O27" s="11">
        <v>71</v>
      </c>
      <c r="P27" s="12">
        <v>1.3621262458471761</v>
      </c>
      <c r="Q27" s="13">
        <v>11.735821115682199</v>
      </c>
      <c r="R27" s="13">
        <v>53.135035688359316</v>
      </c>
    </row>
    <row r="28" spans="1:18" x14ac:dyDescent="0.25">
      <c r="A28" s="9" t="s">
        <v>42</v>
      </c>
      <c r="B28" s="10">
        <v>41284</v>
      </c>
      <c r="C28" s="9" t="s">
        <v>68</v>
      </c>
      <c r="D28" s="9" t="s">
        <v>69</v>
      </c>
      <c r="E28" s="11">
        <v>58.3</v>
      </c>
      <c r="F28" s="11">
        <v>6</v>
      </c>
      <c r="G28" s="11">
        <v>12</v>
      </c>
      <c r="H28" s="11">
        <v>9</v>
      </c>
      <c r="I28" s="11">
        <v>12</v>
      </c>
      <c r="J28" s="11">
        <v>6</v>
      </c>
      <c r="K28" s="11">
        <v>7</v>
      </c>
      <c r="L28" s="11">
        <v>14</v>
      </c>
      <c r="M28" s="11">
        <v>12</v>
      </c>
      <c r="N28" s="11">
        <v>78</v>
      </c>
      <c r="O28" s="11">
        <v>66</v>
      </c>
      <c r="P28" s="12">
        <v>1.3379073756432247</v>
      </c>
      <c r="Q28" s="13">
        <v>13.173583586903078</v>
      </c>
      <c r="R28" s="13">
        <v>50.619800768835503</v>
      </c>
    </row>
    <row r="29" spans="1:18" x14ac:dyDescent="0.25">
      <c r="A29" s="9" t="s">
        <v>43</v>
      </c>
      <c r="B29" s="10">
        <v>41284</v>
      </c>
      <c r="C29" s="9" t="s">
        <v>68</v>
      </c>
      <c r="D29" s="9" t="s">
        <v>69</v>
      </c>
      <c r="E29" s="11">
        <v>55.4</v>
      </c>
      <c r="F29" s="11">
        <v>10</v>
      </c>
      <c r="G29" s="11">
        <v>8</v>
      </c>
      <c r="H29" s="11">
        <v>9</v>
      </c>
      <c r="I29" s="11">
        <v>6</v>
      </c>
      <c r="J29" s="11">
        <v>7</v>
      </c>
      <c r="K29" s="11">
        <v>9</v>
      </c>
      <c r="L29" s="11">
        <v>13</v>
      </c>
      <c r="M29" s="11">
        <v>12</v>
      </c>
      <c r="N29" s="11">
        <v>74</v>
      </c>
      <c r="O29" s="11">
        <v>68</v>
      </c>
      <c r="P29" s="12">
        <v>1.3357400722021662</v>
      </c>
      <c r="Q29" s="13">
        <v>10.285668163128662</v>
      </c>
      <c r="R29" s="13">
        <v>49.701739837626725</v>
      </c>
    </row>
    <row r="30" spans="1:18" x14ac:dyDescent="0.25">
      <c r="A30" s="9" t="s">
        <v>44</v>
      </c>
      <c r="B30" s="10">
        <v>41284</v>
      </c>
      <c r="C30" s="9" t="s">
        <v>68</v>
      </c>
      <c r="D30" s="9" t="s">
        <v>69</v>
      </c>
      <c r="E30" s="11">
        <v>58.9</v>
      </c>
      <c r="F30" s="11">
        <v>14</v>
      </c>
      <c r="G30" s="11">
        <v>13</v>
      </c>
      <c r="H30" s="11">
        <v>10</v>
      </c>
      <c r="I30" s="11">
        <v>8</v>
      </c>
      <c r="J30" s="11">
        <v>12</v>
      </c>
      <c r="K30" s="11">
        <v>7</v>
      </c>
      <c r="L30" s="11">
        <v>11</v>
      </c>
      <c r="M30" s="11">
        <v>12</v>
      </c>
      <c r="N30" s="11">
        <v>87</v>
      </c>
      <c r="O30" s="11">
        <v>79</v>
      </c>
      <c r="P30" s="12">
        <v>1.4770797962648556</v>
      </c>
      <c r="Q30" s="13">
        <v>15.541491901955339</v>
      </c>
      <c r="R30" s="13">
        <v>49.746061269748303</v>
      </c>
    </row>
    <row r="31" spans="1:18" x14ac:dyDescent="0.25">
      <c r="A31" s="9" t="s">
        <v>45</v>
      </c>
      <c r="B31" s="10">
        <v>41284</v>
      </c>
      <c r="C31" s="9" t="s">
        <v>68</v>
      </c>
      <c r="D31" s="9" t="s">
        <v>69</v>
      </c>
      <c r="E31" s="11">
        <v>63.1</v>
      </c>
      <c r="F31" s="11">
        <v>12</v>
      </c>
      <c r="G31" s="11">
        <v>12</v>
      </c>
      <c r="H31" s="11">
        <v>9</v>
      </c>
      <c r="I31" s="11">
        <v>13</v>
      </c>
      <c r="J31" s="11">
        <v>13</v>
      </c>
      <c r="K31" s="11">
        <v>6</v>
      </c>
      <c r="L31" s="11">
        <v>13</v>
      </c>
      <c r="M31" s="11">
        <v>13</v>
      </c>
      <c r="N31" s="11">
        <v>91</v>
      </c>
      <c r="O31" s="11">
        <v>78</v>
      </c>
      <c r="P31" s="12">
        <v>1.4421553090332804</v>
      </c>
      <c r="Q31" s="13">
        <v>16.478464664877151</v>
      </c>
      <c r="R31" s="13">
        <v>52.702088796462519</v>
      </c>
    </row>
    <row r="32" spans="1:18" x14ac:dyDescent="0.25">
      <c r="A32" s="9" t="s">
        <v>46</v>
      </c>
      <c r="B32" s="10">
        <v>41284</v>
      </c>
      <c r="C32" s="9" t="s">
        <v>68</v>
      </c>
      <c r="D32" s="9" t="s">
        <v>69</v>
      </c>
      <c r="E32" s="11">
        <v>62.7</v>
      </c>
      <c r="F32" s="11">
        <v>7</v>
      </c>
      <c r="G32" s="11">
        <v>7</v>
      </c>
      <c r="H32" s="11">
        <v>7</v>
      </c>
      <c r="I32" s="11">
        <v>9</v>
      </c>
      <c r="J32" s="11">
        <v>9</v>
      </c>
      <c r="K32" s="11">
        <v>6</v>
      </c>
      <c r="L32" s="11">
        <v>8</v>
      </c>
      <c r="M32" s="11">
        <v>8</v>
      </c>
      <c r="N32" s="11">
        <v>61</v>
      </c>
      <c r="O32" s="11">
        <v>52</v>
      </c>
      <c r="P32" s="12">
        <v>0.97288676236044658</v>
      </c>
      <c r="Q32" s="13">
        <v>9.7995830382820373</v>
      </c>
      <c r="R32" s="13">
        <v>56.55566143499717</v>
      </c>
    </row>
    <row r="33" spans="1:18" x14ac:dyDescent="0.25">
      <c r="A33" s="9" t="s">
        <v>47</v>
      </c>
      <c r="B33" s="10">
        <v>41284</v>
      </c>
      <c r="C33" s="9" t="s">
        <v>68</v>
      </c>
      <c r="D33" s="9" t="s">
        <v>69</v>
      </c>
      <c r="E33" s="11">
        <v>62.5</v>
      </c>
      <c r="F33" s="11">
        <v>9</v>
      </c>
      <c r="G33" s="11">
        <v>9</v>
      </c>
      <c r="H33" s="11">
        <v>14</v>
      </c>
      <c r="I33" s="11">
        <v>10</v>
      </c>
      <c r="J33" s="11">
        <v>10</v>
      </c>
      <c r="K33" s="11">
        <v>9</v>
      </c>
      <c r="L33" s="11">
        <v>12</v>
      </c>
      <c r="M33" s="11">
        <v>14</v>
      </c>
      <c r="N33" s="11">
        <v>87</v>
      </c>
      <c r="O33" s="11">
        <v>77</v>
      </c>
      <c r="P33" s="12">
        <v>1.3919999999999999</v>
      </c>
      <c r="Q33" s="13">
        <v>12.216467039549286</v>
      </c>
      <c r="R33" s="13">
        <v>54.864708100281696</v>
      </c>
    </row>
    <row r="34" spans="1:18" x14ac:dyDescent="0.25">
      <c r="A34" s="9" t="s">
        <v>48</v>
      </c>
      <c r="B34" s="10">
        <v>41284</v>
      </c>
      <c r="C34" s="9" t="s">
        <v>68</v>
      </c>
      <c r="D34" s="9" t="s">
        <v>69</v>
      </c>
      <c r="E34" s="11">
        <v>57.6</v>
      </c>
      <c r="F34" s="11">
        <v>13</v>
      </c>
      <c r="G34" s="11">
        <v>8</v>
      </c>
      <c r="H34" s="11">
        <v>12</v>
      </c>
      <c r="I34" s="11">
        <v>13</v>
      </c>
      <c r="J34" s="11">
        <v>7</v>
      </c>
      <c r="K34" s="11">
        <v>12</v>
      </c>
      <c r="L34" s="11">
        <v>12</v>
      </c>
      <c r="M34" s="11">
        <v>13</v>
      </c>
      <c r="N34" s="11">
        <v>90</v>
      </c>
      <c r="O34" s="11">
        <v>77</v>
      </c>
      <c r="P34" s="12">
        <v>1.5625</v>
      </c>
      <c r="Q34" s="13">
        <v>15.070799219225648</v>
      </c>
      <c r="R34" s="13">
        <v>48.919219649726024</v>
      </c>
    </row>
    <row r="35" spans="1:18" x14ac:dyDescent="0.25">
      <c r="A35" s="9" t="s">
        <v>49</v>
      </c>
      <c r="B35" s="10">
        <v>41284</v>
      </c>
      <c r="C35" s="9" t="s">
        <v>70</v>
      </c>
      <c r="D35" s="9" t="s">
        <v>69</v>
      </c>
      <c r="E35" s="11">
        <v>60.3</v>
      </c>
      <c r="F35" s="11">
        <v>14</v>
      </c>
      <c r="G35" s="11">
        <v>12</v>
      </c>
      <c r="H35" s="11">
        <v>12</v>
      </c>
      <c r="I35" s="11">
        <v>10</v>
      </c>
      <c r="J35" s="11">
        <v>12</v>
      </c>
      <c r="K35" s="11">
        <v>13</v>
      </c>
      <c r="L35" s="11">
        <v>10</v>
      </c>
      <c r="M35" s="11">
        <v>7</v>
      </c>
      <c r="N35" s="11">
        <v>90</v>
      </c>
      <c r="O35" s="11">
        <v>80</v>
      </c>
      <c r="P35" s="12">
        <v>1.4925373134328359</v>
      </c>
      <c r="Q35" s="13">
        <v>16.01071748579227</v>
      </c>
      <c r="R35" s="13">
        <v>50.645537356067258</v>
      </c>
    </row>
    <row r="36" spans="1:18" x14ac:dyDescent="0.25">
      <c r="A36" s="9" t="s">
        <v>50</v>
      </c>
      <c r="B36" s="10">
        <v>41284</v>
      </c>
      <c r="C36" s="9" t="s">
        <v>70</v>
      </c>
      <c r="D36" s="9" t="s">
        <v>69</v>
      </c>
      <c r="E36" s="11">
        <v>63.1</v>
      </c>
      <c r="F36" s="11">
        <v>12</v>
      </c>
      <c r="G36" s="11">
        <v>9</v>
      </c>
      <c r="H36" s="11">
        <v>9</v>
      </c>
      <c r="I36" s="11">
        <v>7</v>
      </c>
      <c r="J36" s="11">
        <v>12</v>
      </c>
      <c r="K36" s="11">
        <v>8</v>
      </c>
      <c r="L36" s="11">
        <v>6</v>
      </c>
      <c r="M36" s="11">
        <v>8</v>
      </c>
      <c r="N36" s="11">
        <v>71</v>
      </c>
      <c r="O36" s="11">
        <v>64</v>
      </c>
      <c r="P36" s="12">
        <v>1.1251980982567353</v>
      </c>
      <c r="Q36" s="13">
        <v>12.216467039549286</v>
      </c>
      <c r="R36" s="13">
        <v>55.391409298044401</v>
      </c>
    </row>
    <row r="37" spans="1:18" x14ac:dyDescent="0.25">
      <c r="A37" s="9" t="s">
        <v>51</v>
      </c>
      <c r="B37" s="10">
        <v>41284</v>
      </c>
      <c r="C37" s="9" t="s">
        <v>70</v>
      </c>
      <c r="D37" s="9" t="s">
        <v>69</v>
      </c>
      <c r="E37" s="11">
        <v>55.4</v>
      </c>
      <c r="F37" s="11">
        <v>11</v>
      </c>
      <c r="G37" s="11">
        <v>14</v>
      </c>
      <c r="H37" s="11">
        <v>12</v>
      </c>
      <c r="I37" s="11">
        <v>11</v>
      </c>
      <c r="J37" s="11">
        <v>9</v>
      </c>
      <c r="K37" s="11">
        <v>11</v>
      </c>
      <c r="L37" s="11">
        <v>10</v>
      </c>
      <c r="M37" s="11">
        <v>8</v>
      </c>
      <c r="N37" s="11">
        <v>86</v>
      </c>
      <c r="O37" s="11">
        <v>75</v>
      </c>
      <c r="P37" s="12">
        <v>1.552346570397112</v>
      </c>
      <c r="Q37" s="13">
        <v>16.01071748579227</v>
      </c>
      <c r="R37" s="13">
        <v>46.530062512871083</v>
      </c>
    </row>
    <row r="38" spans="1:18" x14ac:dyDescent="0.25">
      <c r="A38" s="9" t="s">
        <v>52</v>
      </c>
      <c r="B38" s="10">
        <v>41284</v>
      </c>
      <c r="C38" s="9" t="s">
        <v>70</v>
      </c>
      <c r="D38" s="9" t="s">
        <v>69</v>
      </c>
      <c r="E38" s="11">
        <v>63.9</v>
      </c>
      <c r="F38" s="11">
        <v>8</v>
      </c>
      <c r="G38" s="11">
        <v>14</v>
      </c>
      <c r="H38" s="11">
        <v>6</v>
      </c>
      <c r="I38" s="11">
        <v>9</v>
      </c>
      <c r="J38" s="11">
        <v>13</v>
      </c>
      <c r="K38" s="11">
        <v>10</v>
      </c>
      <c r="L38" s="11">
        <v>6</v>
      </c>
      <c r="M38" s="11">
        <v>12</v>
      </c>
      <c r="N38" s="11">
        <v>78</v>
      </c>
      <c r="O38" s="11">
        <v>69</v>
      </c>
      <c r="P38" s="12">
        <v>1.2206572769953052</v>
      </c>
      <c r="Q38" s="13">
        <v>13.650031625225722</v>
      </c>
      <c r="R38" s="13">
        <v>55.177629791480761</v>
      </c>
    </row>
    <row r="39" spans="1:18" x14ac:dyDescent="0.25">
      <c r="A39" s="9" t="s">
        <v>53</v>
      </c>
      <c r="B39" s="10">
        <v>41284</v>
      </c>
      <c r="C39" s="9" t="s">
        <v>70</v>
      </c>
      <c r="D39" s="9" t="s">
        <v>69</v>
      </c>
      <c r="E39" s="11">
        <v>56.1</v>
      </c>
      <c r="F39" s="11">
        <v>8</v>
      </c>
      <c r="G39" s="11">
        <v>11</v>
      </c>
      <c r="H39" s="11">
        <v>12</v>
      </c>
      <c r="I39" s="11">
        <v>10</v>
      </c>
      <c r="J39" s="11">
        <v>6</v>
      </c>
      <c r="K39" s="11">
        <v>6</v>
      </c>
      <c r="L39" s="11">
        <v>11</v>
      </c>
      <c r="M39" s="11">
        <v>14</v>
      </c>
      <c r="N39" s="11">
        <v>78</v>
      </c>
      <c r="O39" s="11">
        <v>68</v>
      </c>
      <c r="P39" s="12">
        <v>1.3903743315508021</v>
      </c>
      <c r="Q39" s="13">
        <v>12.695724960182531</v>
      </c>
      <c r="R39" s="13">
        <v>48.977698297337604</v>
      </c>
    </row>
    <row r="40" spans="1:18" x14ac:dyDescent="0.25">
      <c r="A40" s="9" t="s">
        <v>54</v>
      </c>
      <c r="B40" s="10">
        <v>41284</v>
      </c>
      <c r="C40" s="9" t="s">
        <v>70</v>
      </c>
      <c r="D40" s="9" t="s">
        <v>69</v>
      </c>
      <c r="E40" s="11">
        <v>60.4</v>
      </c>
      <c r="F40" s="11">
        <v>12</v>
      </c>
      <c r="G40" s="11">
        <v>8</v>
      </c>
      <c r="H40" s="11">
        <v>9</v>
      </c>
      <c r="I40" s="11">
        <v>6</v>
      </c>
      <c r="J40" s="11">
        <v>14</v>
      </c>
      <c r="K40" s="11">
        <v>9</v>
      </c>
      <c r="L40" s="11">
        <v>13</v>
      </c>
      <c r="M40" s="11">
        <v>7</v>
      </c>
      <c r="N40" s="11">
        <v>78</v>
      </c>
      <c r="O40" s="11">
        <v>72</v>
      </c>
      <c r="P40" s="12">
        <v>1.2913907284768211</v>
      </c>
      <c r="Q40" s="13">
        <v>11.25379847491746</v>
      </c>
      <c r="R40" s="13">
        <v>53.602705721149853</v>
      </c>
    </row>
    <row r="41" spans="1:18" x14ac:dyDescent="0.25">
      <c r="A41" s="9" t="s">
        <v>55</v>
      </c>
      <c r="B41" s="10">
        <v>41284</v>
      </c>
      <c r="C41" s="9" t="s">
        <v>70</v>
      </c>
      <c r="D41" s="9" t="s">
        <v>69</v>
      </c>
      <c r="E41" s="11">
        <v>61.7</v>
      </c>
      <c r="F41" s="11">
        <v>14</v>
      </c>
      <c r="G41" s="11">
        <v>6</v>
      </c>
      <c r="H41" s="11">
        <v>9</v>
      </c>
      <c r="I41" s="11">
        <v>13</v>
      </c>
      <c r="J41" s="11">
        <v>7</v>
      </c>
      <c r="K41" s="11">
        <v>14</v>
      </c>
      <c r="L41" s="11">
        <v>11</v>
      </c>
      <c r="M41" s="11">
        <v>14</v>
      </c>
      <c r="N41" s="11">
        <v>88</v>
      </c>
      <c r="O41" s="11">
        <v>75</v>
      </c>
      <c r="P41" s="12">
        <v>1.426256077795786</v>
      </c>
      <c r="Q41" s="13">
        <v>14.598650742948678</v>
      </c>
      <c r="R41" s="13">
        <v>52.692632491600662</v>
      </c>
    </row>
    <row r="42" spans="1:18" x14ac:dyDescent="0.25">
      <c r="A42" s="9" t="s">
        <v>56</v>
      </c>
      <c r="B42" s="10">
        <v>41284</v>
      </c>
      <c r="C42" s="9" t="s">
        <v>70</v>
      </c>
      <c r="D42" s="9" t="s">
        <v>69</v>
      </c>
      <c r="E42" s="11">
        <v>63.5</v>
      </c>
      <c r="F42" s="11">
        <v>11</v>
      </c>
      <c r="G42" s="11">
        <v>13</v>
      </c>
      <c r="H42" s="11">
        <v>13</v>
      </c>
      <c r="I42" s="11">
        <v>7</v>
      </c>
      <c r="J42" s="11">
        <v>13</v>
      </c>
      <c r="K42" s="11">
        <v>14</v>
      </c>
      <c r="L42" s="11">
        <v>6</v>
      </c>
      <c r="M42" s="11">
        <v>6</v>
      </c>
      <c r="N42" s="11">
        <v>83</v>
      </c>
      <c r="O42" s="11">
        <v>76</v>
      </c>
      <c r="P42" s="12">
        <v>1.3070866141732282</v>
      </c>
      <c r="Q42" s="13">
        <v>13.650031625225722</v>
      </c>
      <c r="R42" s="13">
        <v>54.832229917981664</v>
      </c>
    </row>
    <row r="43" spans="1:18" x14ac:dyDescent="0.25">
      <c r="A43" s="9" t="s">
        <v>57</v>
      </c>
      <c r="B43" s="10">
        <v>41284</v>
      </c>
      <c r="C43" s="9" t="s">
        <v>70</v>
      </c>
      <c r="D43" s="9" t="s">
        <v>69</v>
      </c>
      <c r="E43" s="11">
        <v>58.6</v>
      </c>
      <c r="F43" s="11">
        <v>14</v>
      </c>
      <c r="G43" s="11">
        <v>12</v>
      </c>
      <c r="H43" s="11">
        <v>10</v>
      </c>
      <c r="I43" s="11">
        <v>13</v>
      </c>
      <c r="J43" s="11">
        <v>8</v>
      </c>
      <c r="K43" s="11">
        <v>8</v>
      </c>
      <c r="L43" s="11">
        <v>7</v>
      </c>
      <c r="M43" s="11">
        <v>11</v>
      </c>
      <c r="N43" s="11">
        <v>83</v>
      </c>
      <c r="O43" s="11">
        <v>70</v>
      </c>
      <c r="P43" s="12">
        <v>1.4163822525597269</v>
      </c>
      <c r="Q43" s="13">
        <v>17.409478586151295</v>
      </c>
      <c r="R43" s="13">
        <v>48.398045548515341</v>
      </c>
    </row>
    <row r="44" spans="1:18" x14ac:dyDescent="0.25">
      <c r="A44" s="9" t="s">
        <v>58</v>
      </c>
      <c r="B44" s="10">
        <v>41284</v>
      </c>
      <c r="C44" s="9" t="s">
        <v>70</v>
      </c>
      <c r="D44" s="9" t="s">
        <v>69</v>
      </c>
      <c r="E44" s="11">
        <v>60.3</v>
      </c>
      <c r="F44" s="11">
        <v>12</v>
      </c>
      <c r="G44" s="11">
        <v>13</v>
      </c>
      <c r="H44" s="11">
        <v>10</v>
      </c>
      <c r="I44" s="11">
        <v>6</v>
      </c>
      <c r="J44" s="11">
        <v>9</v>
      </c>
      <c r="K44" s="11">
        <v>9</v>
      </c>
      <c r="L44" s="11">
        <v>8</v>
      </c>
      <c r="M44" s="11">
        <v>7</v>
      </c>
      <c r="N44" s="11">
        <v>74</v>
      </c>
      <c r="O44" s="11">
        <v>68</v>
      </c>
      <c r="P44" s="12">
        <v>1.2271973466003316</v>
      </c>
      <c r="Q44" s="13">
        <v>13.650031625225722</v>
      </c>
      <c r="R44" s="13">
        <v>52.069030929988884</v>
      </c>
    </row>
    <row r="45" spans="1:18" x14ac:dyDescent="0.25">
      <c r="A45" s="9" t="s">
        <v>59</v>
      </c>
      <c r="B45" s="10">
        <v>41284</v>
      </c>
      <c r="C45" s="9" t="s">
        <v>70</v>
      </c>
      <c r="D45" s="9" t="s">
        <v>69</v>
      </c>
      <c r="E45" s="11">
        <v>56.4</v>
      </c>
      <c r="F45" s="11">
        <v>7</v>
      </c>
      <c r="G45" s="11">
        <v>13</v>
      </c>
      <c r="H45" s="11">
        <v>6</v>
      </c>
      <c r="I45" s="11">
        <v>6</v>
      </c>
      <c r="J45" s="11">
        <v>13</v>
      </c>
      <c r="K45" s="11">
        <v>8</v>
      </c>
      <c r="L45" s="11">
        <v>6</v>
      </c>
      <c r="M45" s="11">
        <v>7</v>
      </c>
      <c r="N45" s="11">
        <v>66</v>
      </c>
      <c r="O45" s="11">
        <v>60</v>
      </c>
      <c r="P45" s="12">
        <v>1.1702127659574468</v>
      </c>
      <c r="Q45" s="13">
        <v>11.25379847491746</v>
      </c>
      <c r="R45" s="13">
        <v>50.05285766014655</v>
      </c>
    </row>
    <row r="46" spans="1:18" x14ac:dyDescent="0.25">
      <c r="A46" s="9" t="s">
        <v>60</v>
      </c>
      <c r="B46" s="10">
        <v>41284</v>
      </c>
      <c r="C46" s="9" t="s">
        <v>71</v>
      </c>
      <c r="D46" s="9" t="s">
        <v>69</v>
      </c>
      <c r="E46" s="11">
        <v>55.4</v>
      </c>
      <c r="F46" s="11">
        <v>8</v>
      </c>
      <c r="G46" s="11">
        <v>7</v>
      </c>
      <c r="H46" s="11">
        <v>14</v>
      </c>
      <c r="I46" s="11">
        <v>13</v>
      </c>
      <c r="J46" s="11">
        <v>8</v>
      </c>
      <c r="K46" s="11">
        <v>12</v>
      </c>
      <c r="L46" s="11">
        <v>14</v>
      </c>
      <c r="M46" s="11">
        <v>11</v>
      </c>
      <c r="N46" s="11">
        <v>87</v>
      </c>
      <c r="O46" s="11">
        <v>74</v>
      </c>
      <c r="P46" s="12">
        <v>1.5703971119133575</v>
      </c>
      <c r="Q46" s="13">
        <v>12.216467039549286</v>
      </c>
      <c r="R46" s="13">
        <v>48.632077260089694</v>
      </c>
    </row>
    <row r="47" spans="1:18" x14ac:dyDescent="0.25">
      <c r="A47" s="9" t="s">
        <v>61</v>
      </c>
      <c r="B47" s="10">
        <v>41284</v>
      </c>
      <c r="C47" s="9" t="s">
        <v>71</v>
      </c>
      <c r="D47" s="9" t="s">
        <v>69</v>
      </c>
      <c r="E47" s="11">
        <v>63.9</v>
      </c>
      <c r="F47" s="11">
        <v>12</v>
      </c>
      <c r="G47" s="11">
        <v>11</v>
      </c>
      <c r="H47" s="11">
        <v>13</v>
      </c>
      <c r="I47" s="11">
        <v>6</v>
      </c>
      <c r="J47" s="11">
        <v>6</v>
      </c>
      <c r="K47" s="11">
        <v>10</v>
      </c>
      <c r="L47" s="11">
        <v>14</v>
      </c>
      <c r="M47" s="11">
        <v>14</v>
      </c>
      <c r="N47" s="11">
        <v>86</v>
      </c>
      <c r="O47" s="11">
        <v>80</v>
      </c>
      <c r="P47" s="12">
        <v>1.3458528951486699</v>
      </c>
      <c r="Q47" s="13">
        <v>12.695724960182531</v>
      </c>
      <c r="R47" s="13">
        <v>55.787431750443361</v>
      </c>
    </row>
    <row r="48" spans="1:18" x14ac:dyDescent="0.25">
      <c r="A48" s="9" t="s">
        <v>62</v>
      </c>
      <c r="B48" s="10">
        <v>41284</v>
      </c>
      <c r="C48" s="9" t="s">
        <v>72</v>
      </c>
      <c r="D48" s="9" t="s">
        <v>69</v>
      </c>
      <c r="E48" s="11">
        <v>63.4</v>
      </c>
      <c r="F48" s="11">
        <v>11</v>
      </c>
      <c r="G48" s="11">
        <v>10</v>
      </c>
      <c r="H48" s="11">
        <v>14</v>
      </c>
      <c r="I48" s="11">
        <v>14</v>
      </c>
      <c r="J48" s="11">
        <v>11</v>
      </c>
      <c r="K48" s="11">
        <v>13</v>
      </c>
      <c r="L48" s="11">
        <v>12</v>
      </c>
      <c r="M48" s="11">
        <v>12</v>
      </c>
      <c r="N48" s="11">
        <v>97</v>
      </c>
      <c r="O48" s="11">
        <v>83</v>
      </c>
      <c r="P48" s="12">
        <v>1.5299684542586751</v>
      </c>
      <c r="Q48" s="13">
        <v>15.541491901955339</v>
      </c>
      <c r="R48" s="13">
        <v>53.546694134160312</v>
      </c>
    </row>
    <row r="49" spans="1:18" x14ac:dyDescent="0.25">
      <c r="A49" s="9" t="s">
        <v>63</v>
      </c>
      <c r="B49" s="10">
        <v>41284</v>
      </c>
      <c r="C49" s="9" t="s">
        <v>72</v>
      </c>
      <c r="D49" s="9" t="s">
        <v>69</v>
      </c>
      <c r="E49" s="11">
        <v>57.4</v>
      </c>
      <c r="F49" s="11">
        <v>8</v>
      </c>
      <c r="G49" s="11">
        <v>8</v>
      </c>
      <c r="H49" s="11">
        <v>6</v>
      </c>
      <c r="I49" s="11">
        <v>10</v>
      </c>
      <c r="J49" s="11">
        <v>9</v>
      </c>
      <c r="K49" s="11">
        <v>13</v>
      </c>
      <c r="L49" s="11">
        <v>13</v>
      </c>
      <c r="M49" s="11">
        <v>11</v>
      </c>
      <c r="N49" s="11">
        <v>78</v>
      </c>
      <c r="O49" s="11">
        <v>68</v>
      </c>
      <c r="P49" s="12">
        <v>1.3588850174216027</v>
      </c>
      <c r="Q49" s="13">
        <v>11.25379847491746</v>
      </c>
      <c r="R49" s="13">
        <v>50.940319675397376</v>
      </c>
    </row>
    <row r="50" spans="1:18" x14ac:dyDescent="0.25">
      <c r="A50" s="9" t="s">
        <v>64</v>
      </c>
      <c r="B50" s="10">
        <v>41284</v>
      </c>
      <c r="C50" s="9" t="s">
        <v>72</v>
      </c>
      <c r="D50" s="9" t="s">
        <v>69</v>
      </c>
      <c r="E50" s="11">
        <v>60.7</v>
      </c>
      <c r="F50" s="11">
        <v>12</v>
      </c>
      <c r="G50" s="11">
        <v>10</v>
      </c>
      <c r="H50" s="11">
        <v>14</v>
      </c>
      <c r="I50" s="11">
        <v>7</v>
      </c>
      <c r="J50" s="11">
        <v>9</v>
      </c>
      <c r="K50" s="11">
        <v>9</v>
      </c>
      <c r="L50" s="11">
        <v>13</v>
      </c>
      <c r="M50" s="11">
        <v>9</v>
      </c>
      <c r="N50" s="11">
        <v>83</v>
      </c>
      <c r="O50" s="11">
        <v>76</v>
      </c>
      <c r="P50" s="12">
        <v>1.3673805601317957</v>
      </c>
      <c r="Q50" s="13">
        <v>12.695724960182531</v>
      </c>
      <c r="R50" s="13">
        <v>52.993694949169203</v>
      </c>
    </row>
    <row r="51" spans="1:18" x14ac:dyDescent="0.25">
      <c r="A51" s="9" t="s">
        <v>65</v>
      </c>
      <c r="B51" s="10">
        <v>41284</v>
      </c>
      <c r="C51" s="9" t="s">
        <v>72</v>
      </c>
      <c r="D51" s="9" t="s">
        <v>69</v>
      </c>
      <c r="E51" s="11">
        <v>61</v>
      </c>
      <c r="F51" s="11">
        <v>12</v>
      </c>
      <c r="G51" s="11">
        <v>14</v>
      </c>
      <c r="H51" s="11">
        <v>8</v>
      </c>
      <c r="I51" s="11">
        <v>9</v>
      </c>
      <c r="J51" s="11">
        <v>11</v>
      </c>
      <c r="K51" s="11">
        <v>13</v>
      </c>
      <c r="L51" s="11">
        <v>12</v>
      </c>
      <c r="M51" s="11">
        <v>8</v>
      </c>
      <c r="N51" s="11">
        <v>87</v>
      </c>
      <c r="O51" s="11">
        <v>78</v>
      </c>
      <c r="P51" s="12">
        <v>1.4262295081967213</v>
      </c>
      <c r="Q51" s="13">
        <v>15.541491901955339</v>
      </c>
      <c r="R51" s="13">
        <v>51.519689939807243</v>
      </c>
    </row>
    <row r="52" spans="1:18" x14ac:dyDescent="0.25">
      <c r="A52" s="9" t="s">
        <v>66</v>
      </c>
      <c r="B52" s="10">
        <v>41284</v>
      </c>
      <c r="C52" s="9" t="s">
        <v>72</v>
      </c>
      <c r="D52" s="9" t="s">
        <v>69</v>
      </c>
      <c r="E52" s="11">
        <v>61.2</v>
      </c>
      <c r="F52" s="11">
        <v>10</v>
      </c>
      <c r="G52" s="11">
        <v>14</v>
      </c>
      <c r="H52" s="11">
        <v>11</v>
      </c>
      <c r="I52" s="11">
        <v>6</v>
      </c>
      <c r="J52" s="11">
        <v>6</v>
      </c>
      <c r="K52" s="11">
        <v>8</v>
      </c>
      <c r="L52" s="11">
        <v>9</v>
      </c>
      <c r="M52" s="11">
        <v>10</v>
      </c>
      <c r="N52" s="11">
        <v>74</v>
      </c>
      <c r="O52" s="11">
        <v>68</v>
      </c>
      <c r="P52" s="12">
        <v>1.2091503267973855</v>
      </c>
      <c r="Q52" s="13">
        <v>13.173583586903078</v>
      </c>
      <c r="R52" s="13">
        <v>53.137766844815317</v>
      </c>
    </row>
    <row r="53" spans="1:18" x14ac:dyDescent="0.25">
      <c r="A53" s="9" t="s">
        <v>67</v>
      </c>
      <c r="B53" s="10">
        <v>41284</v>
      </c>
      <c r="C53" s="9" t="s">
        <v>72</v>
      </c>
      <c r="D53" s="9" t="s">
        <v>69</v>
      </c>
      <c r="E53" s="11">
        <v>60</v>
      </c>
      <c r="F53" s="11">
        <v>6</v>
      </c>
      <c r="G53" s="11">
        <v>10</v>
      </c>
      <c r="H53" s="11">
        <v>11</v>
      </c>
      <c r="I53" s="11">
        <v>10</v>
      </c>
      <c r="J53" s="11">
        <v>8</v>
      </c>
      <c r="K53" s="11">
        <v>12</v>
      </c>
      <c r="L53" s="11">
        <v>11</v>
      </c>
      <c r="M53" s="11">
        <v>13</v>
      </c>
      <c r="N53" s="11">
        <v>81</v>
      </c>
      <c r="O53" s="11">
        <v>71</v>
      </c>
      <c r="P53" s="12">
        <v>1.35</v>
      </c>
      <c r="Q53" s="13">
        <v>11.25379847491746</v>
      </c>
      <c r="R53" s="13">
        <v>53.24772091504952</v>
      </c>
    </row>
  </sheetData>
  <dataValidations count="1">
    <dataValidation type="date" allowBlank="1" showInputMessage="1" showErrorMessage="1" errorTitle="Date Format" error="Please enter date in format dd/mm/yyyy" sqref="B4:B53">
      <formula1>41275</formula1>
      <formula2>43100</formula2>
    </dataValidation>
  </dataValidations>
  <pageMargins left="0.7" right="0.7" top="0.75" bottom="0.75" header="0.3" footer="0.3"/>
  <pageSetup paperSize="9" orientation="portrait" horizontalDpi="4294967292" verticalDpi="4294967292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workbookViewId="0">
      <selection activeCell="J16" sqref="J16"/>
    </sheetView>
  </sheetViews>
  <sheetFormatPr defaultRowHeight="15" x14ac:dyDescent="0.25"/>
  <cols>
    <col min="1" max="10" width="18.140625" customWidth="1"/>
  </cols>
  <sheetData>
    <row r="1" spans="1:10" ht="23.25" x14ac:dyDescent="0.35">
      <c r="A1" s="24" t="s">
        <v>77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25">
      <c r="F2" s="28" t="s">
        <v>76</v>
      </c>
      <c r="G2" s="28"/>
      <c r="H2" s="28"/>
    </row>
    <row r="3" spans="1:10" x14ac:dyDescent="0.25">
      <c r="A3" s="15" t="s">
        <v>49</v>
      </c>
      <c r="B3" s="16"/>
      <c r="C3" s="16"/>
      <c r="D3" s="17"/>
      <c r="E3" t="s">
        <v>75</v>
      </c>
      <c r="F3" s="29" t="s">
        <v>79</v>
      </c>
      <c r="G3" s="29"/>
      <c r="H3" s="29"/>
    </row>
    <row r="4" spans="1:10" x14ac:dyDescent="0.25">
      <c r="A4" s="4"/>
      <c r="B4" s="4"/>
      <c r="C4" s="4"/>
      <c r="D4" s="4"/>
      <c r="E4" s="4"/>
      <c r="F4" s="4"/>
      <c r="G4" s="4"/>
    </row>
    <row r="5" spans="1:10" x14ac:dyDescent="0.25">
      <c r="A5" s="20" t="s">
        <v>0</v>
      </c>
      <c r="B5" s="20" t="s">
        <v>2</v>
      </c>
      <c r="C5" s="20" t="s">
        <v>3</v>
      </c>
      <c r="D5" s="18" t="s">
        <v>4</v>
      </c>
      <c r="E5" s="19" t="s">
        <v>15</v>
      </c>
      <c r="F5" s="19" t="s">
        <v>16</v>
      </c>
      <c r="G5" s="19" t="s">
        <v>17</v>
      </c>
    </row>
    <row r="6" spans="1:10" x14ac:dyDescent="0.25">
      <c r="A6" s="27">
        <f>VLOOKUP($A$3,TBLSFData[],2,0)</f>
        <v>41284</v>
      </c>
      <c r="B6" s="27" t="str">
        <f>VLOOKUP($A$3,TBLSFData[],3,0)</f>
        <v>Defender</v>
      </c>
      <c r="C6" s="30" t="str">
        <f>INDEX(TBLSFData[Training Phase],MATCH($A$3,TBLSFData[Athlete Name],0))</f>
        <v>PreSeason</v>
      </c>
      <c r="D6" s="31">
        <f>INDEX(TBLSFData[Bodyweight (kg)],MATCH($A$3,TBLSFData[Athlete Name],0))</f>
        <v>60.3</v>
      </c>
      <c r="E6" s="32">
        <f>INDEX(TBLSFData[LMI],MATCH($A$3,TBLSFData[Athlete Name],0))</f>
        <v>1.4925373134328359</v>
      </c>
      <c r="F6" s="31">
        <f>INDEX(TBLSFData[% Fat],MATCH($A$3,TBLSFData[Athlete Name],0))</f>
        <v>16.01071748579227</v>
      </c>
      <c r="G6" s="31">
        <f>INDEX(TBLSFData[Lean Mass (kg)],MATCH($A$3,TBLSFData[Athlete Name],0))</f>
        <v>50.645537356067258</v>
      </c>
    </row>
    <row r="8" spans="1:10" ht="39" x14ac:dyDescent="0.25">
      <c r="A8" s="18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18" t="s">
        <v>12</v>
      </c>
      <c r="I8" s="19" t="s">
        <v>13</v>
      </c>
      <c r="J8" s="19" t="s">
        <v>14</v>
      </c>
    </row>
    <row r="9" spans="1:10" x14ac:dyDescent="0.25">
      <c r="A9" s="31">
        <f>INDEX(TBLSFData[SF - Triceps],MATCH($A$3,TBLSFData[[Athlete Name]:[Athlete Name]],0))</f>
        <v>14</v>
      </c>
      <c r="B9" s="31">
        <f>INDEX(TBLSFData[SF - Subscap],MATCH($A$3,TBLSFData[[Athlete Name]:[Athlete Name]],0))</f>
        <v>12</v>
      </c>
      <c r="C9" s="31">
        <f>INDEX(TBLSFData[SF - Biceps],MATCH($A$3,TBLSFData[[Athlete Name]:[Athlete Name]],0))</f>
        <v>12</v>
      </c>
      <c r="D9" s="31">
        <f>INDEX(TBLSFData[SF - Iliac],MATCH($A$3,TBLSFData[[Athlete Name]:[Athlete Name]],0))</f>
        <v>10</v>
      </c>
      <c r="E9" s="31">
        <f>INDEX(TBLSFData[SF - Supraspinale],MATCH($A$3,TBLSFData[[Athlete Name]:[Athlete Name]],0))</f>
        <v>12</v>
      </c>
      <c r="F9" s="31">
        <f>INDEX(TBLSFData[SF - Abdominal],MATCH($A$3,TBLSFData[[Athlete Name]:[Athlete Name]],0))</f>
        <v>13</v>
      </c>
      <c r="G9" s="31">
        <f>INDEX(TBLSFData[SF - Thigh],MATCH($A$3,TBLSFData[[Athlete Name]:[Athlete Name]],0))</f>
        <v>10</v>
      </c>
      <c r="H9" s="31">
        <f>INDEX(TBLSFData[SF - Calf],MATCH($A$3,TBLSFData[[Athlete Name]:[Athlete Name]],0))</f>
        <v>7</v>
      </c>
      <c r="I9" s="31">
        <f>INDEX(TBLSFData[SF - Sum8],MATCH($A$3,TBLSFData[[Athlete Name]:[Athlete Name]],0))</f>
        <v>90</v>
      </c>
      <c r="J9" s="31">
        <f>INDEX(TBLSFData[SF - Sum7],MATCH($A$3,TBLSFData[[Athlete Name]:[Athlete Name]],0))</f>
        <v>80</v>
      </c>
    </row>
    <row r="11" spans="1:1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</sheetData>
  <mergeCells count="1">
    <mergeCell ref="A3:D3"/>
  </mergeCells>
  <dataValidations count="1">
    <dataValidation type="list" allowBlank="1" showInputMessage="1" showErrorMessage="1" sqref="A3">
      <formula1>listNames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Range</vt:lpstr>
      <vt:lpstr>Report</vt:lpstr>
      <vt:lpstr>Table</vt:lpstr>
      <vt:lpstr>ReportTBL</vt:lpstr>
      <vt:lpstr>listNames</vt:lpstr>
      <vt:lpstr>tableSFData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johnl</dc:creator>
  <cp:lastModifiedBy>Johnl</cp:lastModifiedBy>
  <dcterms:created xsi:type="dcterms:W3CDTF">2014-08-23T11:01:10Z</dcterms:created>
  <dcterms:modified xsi:type="dcterms:W3CDTF">2016-06-24T03:47:52Z</dcterms:modified>
</cp:coreProperties>
</file>