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7.xml" ContentType="application/vnd.openxmlformats-officedocument.spreadsheetml.pivotTable+xml"/>
  <Override PartName="/xl/drawings/drawing4.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tables/table4.xml" ContentType="application/vnd.openxmlformats-officedocument.spreadsheetml.table+xml"/>
  <Override PartName="/xl/pivotTables/pivotTable8.xml" ContentType="application/vnd.openxmlformats-officedocument.spreadsheetml.pivotTable+xml"/>
  <Override PartName="/xl/drawings/drawing6.xml" ContentType="application/vnd.openxmlformats-officedocument.drawing+xml"/>
  <Override PartName="/xl/slicers/slicer2.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C:\Users\johnl\Dropbox\Excel Tricks for Sports\"/>
    </mc:Choice>
  </mc:AlternateContent>
  <bookViews>
    <workbookView xWindow="0" yWindow="0" windowWidth="57600" windowHeight="28110" activeTab="8"/>
  </bookViews>
  <sheets>
    <sheet name="Key Points" sheetId="5" r:id="rId1"/>
    <sheet name="Training Session" sheetId="8" r:id="rId2"/>
    <sheet name="TrainingSessionReports" sheetId="10" r:id="rId3"/>
    <sheet name="FitnessTest" sheetId="1" r:id="rId4"/>
    <sheet name="Fitness Report" sheetId="12" r:id="rId5"/>
    <sheet name="Injury Register" sheetId="3" r:id="rId6"/>
    <sheet name="Hydration" sheetId="4" r:id="rId7"/>
    <sheet name="HydrationReport" sheetId="11" r:id="rId8"/>
    <sheet name="Control Panel" sheetId="9" r:id="rId9"/>
  </sheets>
  <definedNames>
    <definedName name="_xlnm._FilterDatabase" localSheetId="1" hidden="1">'Training Session'!$A$7:$G$196</definedName>
    <definedName name="listAthlete_FitnessTest">'Control Panel'!$P$8:$P$22</definedName>
    <definedName name="listTestLabel_FitnessTest">'Control Panel'!$R$8:$R$22</definedName>
    <definedName name="Slicer_Test_Label">#N/A</definedName>
    <definedName name="Slicer_Test_Label1">#N/A</definedName>
    <definedName name="Slicer_Week">#N/A</definedName>
    <definedName name="tableDates_TrainingSession">'Control Panel'!$K$9:$L$28</definedName>
  </definedNames>
  <calcPr calcId="171027"/>
  <pivotCaches>
    <pivotCache cacheId="1" r:id="rId10"/>
    <pivotCache cacheId="2" r:id="rId11"/>
    <pivotCache cacheId="3" r:id="rId12"/>
    <pivotCache cacheId="4" r:id="rId13"/>
  </pivotCaches>
  <extLst>
    <ext xmlns:x14="http://schemas.microsoft.com/office/spreadsheetml/2009/9/main" uri="{BBE1A952-AA13-448e-AADC-164F8A28A991}">
      <x14:slicerCaches>
        <x14:slicerCache r:id="rId14"/>
        <x14:slicerCache r:id="rId15"/>
        <x14:slicerCache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6" i="8" l="1"/>
  <c r="G196" i="8"/>
  <c r="B195" i="8"/>
  <c r="G195" i="8"/>
  <c r="B194" i="8"/>
  <c r="G194"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G193" i="8"/>
  <c r="G192" i="8"/>
  <c r="G191" i="8"/>
  <c r="Q11" i="1" l="1"/>
  <c r="P11" i="1"/>
  <c r="O11" i="1"/>
  <c r="O10" i="1"/>
  <c r="P10" i="1"/>
  <c r="Q10" i="1"/>
  <c r="Q9" i="1"/>
  <c r="P9" i="1"/>
  <c r="O9" i="1"/>
  <c r="J8" i="1" l="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N10" i="3"/>
  <c r="N11" i="3"/>
  <c r="N9" i="3"/>
  <c r="G150" i="4" l="1"/>
  <c r="I150" i="4"/>
  <c r="K150" i="4"/>
  <c r="L150" i="4" s="1"/>
  <c r="K7" i="4"/>
  <c r="L7" i="4" s="1"/>
  <c r="K8" i="4"/>
  <c r="L8" i="4" s="1"/>
  <c r="K9" i="4"/>
  <c r="L9" i="4" s="1"/>
  <c r="K10" i="4"/>
  <c r="L10" i="4" s="1"/>
  <c r="K11" i="4"/>
  <c r="L11" i="4" s="1"/>
  <c r="K12" i="4"/>
  <c r="L12" i="4" s="1"/>
  <c r="K13" i="4"/>
  <c r="L13" i="4" s="1"/>
  <c r="K14" i="4"/>
  <c r="L14" i="4" s="1"/>
  <c r="K15" i="4"/>
  <c r="L15" i="4" s="1"/>
  <c r="K16" i="4"/>
  <c r="L16" i="4" s="1"/>
  <c r="K17" i="4"/>
  <c r="L17" i="4" s="1"/>
  <c r="K18" i="4"/>
  <c r="L18" i="4" s="1"/>
  <c r="K19" i="4"/>
  <c r="L19" i="4" s="1"/>
  <c r="K20" i="4"/>
  <c r="L20" i="4" s="1"/>
  <c r="K21" i="4"/>
  <c r="L21" i="4" s="1"/>
  <c r="K22" i="4"/>
  <c r="L22" i="4" s="1"/>
  <c r="K23" i="4"/>
  <c r="L23" i="4" s="1"/>
  <c r="K24" i="4"/>
  <c r="L24" i="4" s="1"/>
  <c r="K25" i="4"/>
  <c r="L25" i="4" s="1"/>
  <c r="K26" i="4"/>
  <c r="L26" i="4" s="1"/>
  <c r="K27" i="4"/>
  <c r="L27" i="4" s="1"/>
  <c r="K28" i="4"/>
  <c r="L28" i="4" s="1"/>
  <c r="K29" i="4"/>
  <c r="L29" i="4" s="1"/>
  <c r="K30" i="4"/>
  <c r="L30" i="4" s="1"/>
  <c r="K31" i="4"/>
  <c r="L31" i="4" s="1"/>
  <c r="K32" i="4"/>
  <c r="L32" i="4" s="1"/>
  <c r="K33" i="4"/>
  <c r="L33" i="4" s="1"/>
  <c r="K34" i="4"/>
  <c r="L34" i="4" s="1"/>
  <c r="K35" i="4"/>
  <c r="L35" i="4" s="1"/>
  <c r="K36" i="4"/>
  <c r="L36" i="4" s="1"/>
  <c r="K37" i="4"/>
  <c r="L37" i="4" s="1"/>
  <c r="K38" i="4"/>
  <c r="L38" i="4" s="1"/>
  <c r="K39" i="4"/>
  <c r="L39" i="4" s="1"/>
  <c r="K40" i="4"/>
  <c r="L40" i="4" s="1"/>
  <c r="K41" i="4"/>
  <c r="L41" i="4" s="1"/>
  <c r="K42" i="4"/>
  <c r="L42" i="4" s="1"/>
  <c r="K43" i="4"/>
  <c r="L43" i="4" s="1"/>
  <c r="K44" i="4"/>
  <c r="L44" i="4" s="1"/>
  <c r="K45" i="4"/>
  <c r="L45" i="4" s="1"/>
  <c r="K46" i="4"/>
  <c r="L46" i="4" s="1"/>
  <c r="K47" i="4"/>
  <c r="L47" i="4" s="1"/>
  <c r="K48" i="4"/>
  <c r="L48" i="4" s="1"/>
  <c r="K49" i="4"/>
  <c r="L49" i="4" s="1"/>
  <c r="K50" i="4"/>
  <c r="L50" i="4" s="1"/>
  <c r="K51" i="4"/>
  <c r="L51" i="4" s="1"/>
  <c r="K52" i="4"/>
  <c r="L52" i="4" s="1"/>
  <c r="K53" i="4"/>
  <c r="L53" i="4" s="1"/>
  <c r="K54" i="4"/>
  <c r="L54" i="4" s="1"/>
  <c r="K55" i="4"/>
  <c r="L55" i="4" s="1"/>
  <c r="K56" i="4"/>
  <c r="L56" i="4" s="1"/>
  <c r="K57" i="4"/>
  <c r="L57" i="4" s="1"/>
  <c r="K58" i="4"/>
  <c r="L58" i="4" s="1"/>
  <c r="K59" i="4"/>
  <c r="L59" i="4" s="1"/>
  <c r="K60" i="4"/>
  <c r="L60" i="4" s="1"/>
  <c r="K61" i="4"/>
  <c r="L61" i="4" s="1"/>
  <c r="K62" i="4"/>
  <c r="L62" i="4" s="1"/>
  <c r="K63" i="4"/>
  <c r="L63" i="4" s="1"/>
  <c r="K64" i="4"/>
  <c r="L64" i="4" s="1"/>
  <c r="K65" i="4"/>
  <c r="L65" i="4" s="1"/>
  <c r="K66" i="4"/>
  <c r="L66" i="4" s="1"/>
  <c r="K67" i="4"/>
  <c r="L67" i="4" s="1"/>
  <c r="K68" i="4"/>
  <c r="L68" i="4" s="1"/>
  <c r="K69" i="4"/>
  <c r="L69" i="4" s="1"/>
  <c r="K70" i="4"/>
  <c r="L70" i="4" s="1"/>
  <c r="K71" i="4"/>
  <c r="L71" i="4" s="1"/>
  <c r="K72" i="4"/>
  <c r="L72" i="4" s="1"/>
  <c r="K73" i="4"/>
  <c r="L73" i="4" s="1"/>
  <c r="K74" i="4"/>
  <c r="L74" i="4" s="1"/>
  <c r="K75" i="4"/>
  <c r="L75" i="4" s="1"/>
  <c r="K76" i="4"/>
  <c r="L76" i="4" s="1"/>
  <c r="K77" i="4"/>
  <c r="L77" i="4" s="1"/>
  <c r="K78" i="4"/>
  <c r="L78" i="4" s="1"/>
  <c r="K79" i="4"/>
  <c r="L79" i="4" s="1"/>
  <c r="K80" i="4"/>
  <c r="L80" i="4" s="1"/>
  <c r="K81" i="4"/>
  <c r="L81" i="4" s="1"/>
  <c r="K82" i="4"/>
  <c r="L82" i="4" s="1"/>
  <c r="K83" i="4"/>
  <c r="L83" i="4" s="1"/>
  <c r="K84" i="4"/>
  <c r="L84" i="4" s="1"/>
  <c r="K85" i="4"/>
  <c r="L85" i="4" s="1"/>
  <c r="K86" i="4"/>
  <c r="L86" i="4" s="1"/>
  <c r="K87" i="4"/>
  <c r="L87" i="4" s="1"/>
  <c r="K88" i="4"/>
  <c r="L88" i="4" s="1"/>
  <c r="K89" i="4"/>
  <c r="L89" i="4" s="1"/>
  <c r="K90" i="4"/>
  <c r="L90" i="4" s="1"/>
  <c r="K91" i="4"/>
  <c r="L91" i="4" s="1"/>
  <c r="K92" i="4"/>
  <c r="L92" i="4" s="1"/>
  <c r="K93" i="4"/>
  <c r="L93" i="4" s="1"/>
  <c r="K94" i="4"/>
  <c r="L94" i="4" s="1"/>
  <c r="K95" i="4"/>
  <c r="L95" i="4" s="1"/>
  <c r="K96" i="4"/>
  <c r="L96" i="4" s="1"/>
  <c r="K97" i="4"/>
  <c r="L97" i="4" s="1"/>
  <c r="K98" i="4"/>
  <c r="L98" i="4" s="1"/>
  <c r="K99" i="4"/>
  <c r="L99" i="4" s="1"/>
  <c r="K100" i="4"/>
  <c r="L100" i="4" s="1"/>
  <c r="K101" i="4"/>
  <c r="L101" i="4" s="1"/>
  <c r="K102" i="4"/>
  <c r="L102" i="4" s="1"/>
  <c r="K103" i="4"/>
  <c r="L103" i="4" s="1"/>
  <c r="K104" i="4"/>
  <c r="L104" i="4" s="1"/>
  <c r="K105" i="4"/>
  <c r="L105" i="4" s="1"/>
  <c r="K106" i="4"/>
  <c r="L106" i="4" s="1"/>
  <c r="K107" i="4"/>
  <c r="L107" i="4" s="1"/>
  <c r="K108" i="4"/>
  <c r="L108" i="4" s="1"/>
  <c r="K109" i="4"/>
  <c r="L109" i="4" s="1"/>
  <c r="K110" i="4"/>
  <c r="L110" i="4" s="1"/>
  <c r="K111" i="4"/>
  <c r="L111" i="4" s="1"/>
  <c r="K112" i="4"/>
  <c r="L112" i="4" s="1"/>
  <c r="K113" i="4"/>
  <c r="L113" i="4" s="1"/>
  <c r="K114" i="4"/>
  <c r="L114" i="4" s="1"/>
  <c r="K115" i="4"/>
  <c r="L115" i="4" s="1"/>
  <c r="K116" i="4"/>
  <c r="L116" i="4" s="1"/>
  <c r="K117" i="4"/>
  <c r="L117" i="4" s="1"/>
  <c r="K118" i="4"/>
  <c r="L118" i="4" s="1"/>
  <c r="K119" i="4"/>
  <c r="L119" i="4" s="1"/>
  <c r="K120" i="4"/>
  <c r="L120" i="4" s="1"/>
  <c r="K121" i="4"/>
  <c r="L121" i="4" s="1"/>
  <c r="K122" i="4"/>
  <c r="L122" i="4" s="1"/>
  <c r="K123" i="4"/>
  <c r="L123" i="4" s="1"/>
  <c r="K124" i="4"/>
  <c r="L124" i="4" s="1"/>
  <c r="K125" i="4"/>
  <c r="L125" i="4" s="1"/>
  <c r="K126" i="4"/>
  <c r="L126" i="4" s="1"/>
  <c r="K127" i="4"/>
  <c r="L127" i="4" s="1"/>
  <c r="K128" i="4"/>
  <c r="L128" i="4" s="1"/>
  <c r="K129" i="4"/>
  <c r="L129" i="4" s="1"/>
  <c r="K130" i="4"/>
  <c r="L130" i="4" s="1"/>
  <c r="K131" i="4"/>
  <c r="L131" i="4" s="1"/>
  <c r="K132" i="4"/>
  <c r="L132" i="4" s="1"/>
  <c r="K133" i="4"/>
  <c r="L133" i="4" s="1"/>
  <c r="K134" i="4"/>
  <c r="L134" i="4" s="1"/>
  <c r="K135" i="4"/>
  <c r="L135" i="4" s="1"/>
  <c r="K136" i="4"/>
  <c r="L136" i="4" s="1"/>
  <c r="K137" i="4"/>
  <c r="L137" i="4" s="1"/>
  <c r="K138" i="4"/>
  <c r="L138" i="4" s="1"/>
  <c r="K139" i="4"/>
  <c r="L139" i="4" s="1"/>
  <c r="K140" i="4"/>
  <c r="L140" i="4" s="1"/>
  <c r="K141" i="4"/>
  <c r="L141" i="4" s="1"/>
  <c r="K142" i="4"/>
  <c r="L142" i="4" s="1"/>
  <c r="K143" i="4"/>
  <c r="L143" i="4" s="1"/>
  <c r="K144" i="4"/>
  <c r="L144" i="4" s="1"/>
  <c r="K145" i="4"/>
  <c r="L145" i="4" s="1"/>
  <c r="K146" i="4"/>
  <c r="L146" i="4" s="1"/>
  <c r="K147" i="4"/>
  <c r="L147" i="4" s="1"/>
  <c r="K148" i="4"/>
  <c r="L148" i="4" s="1"/>
  <c r="K149" i="4"/>
  <c r="L149" i="4" s="1"/>
  <c r="K6" i="4"/>
  <c r="L6" i="4" s="1"/>
  <c r="K11" i="9"/>
  <c r="K12" i="9" s="1"/>
  <c r="K13" i="9" s="1"/>
  <c r="K14" i="9" s="1"/>
  <c r="K15" i="9" s="1"/>
  <c r="K16" i="9" s="1"/>
  <c r="K17" i="9" s="1"/>
  <c r="K18" i="9" s="1"/>
  <c r="K19" i="9" s="1"/>
  <c r="K20" i="9" s="1"/>
  <c r="K21" i="9" s="1"/>
  <c r="K22" i="9" s="1"/>
  <c r="K23" i="9" s="1"/>
  <c r="K24" i="9" s="1"/>
  <c r="K25" i="9" s="1"/>
  <c r="K26" i="9" s="1"/>
  <c r="K27" i="9" s="1"/>
  <c r="K28" i="9" s="1"/>
  <c r="K10" i="9"/>
  <c r="G190" i="8"/>
  <c r="G189" i="8"/>
  <c r="G188" i="8"/>
  <c r="M150" i="4" l="1"/>
  <c r="N150" i="4" s="1"/>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6" i="4"/>
  <c r="G14" i="8" l="1"/>
  <c r="G9" i="8"/>
  <c r="G25" i="8"/>
  <c r="G18" i="8"/>
  <c r="G17" i="8"/>
  <c r="G20" i="8"/>
  <c r="G8" i="8"/>
  <c r="G21" i="8"/>
  <c r="G11" i="8"/>
  <c r="G24" i="8"/>
  <c r="G23" i="8"/>
  <c r="G16" i="8"/>
  <c r="G10" i="8"/>
  <c r="G15" i="8"/>
  <c r="G19" i="8"/>
  <c r="G13" i="8"/>
  <c r="G12" i="8"/>
  <c r="G22" i="8"/>
  <c r="G26" i="8"/>
  <c r="G47" i="8"/>
  <c r="G34" i="8"/>
  <c r="G29" i="8"/>
  <c r="G45" i="8"/>
  <c r="G38" i="8"/>
  <c r="G37" i="8"/>
  <c r="G40" i="8"/>
  <c r="G28" i="8"/>
  <c r="G41" i="8"/>
  <c r="G31" i="8"/>
  <c r="G44" i="8"/>
  <c r="G43" i="8"/>
  <c r="G36" i="8"/>
  <c r="G30" i="8"/>
  <c r="G35" i="8"/>
  <c r="G39" i="8"/>
  <c r="G33" i="8"/>
  <c r="G32" i="8"/>
  <c r="G42" i="8"/>
  <c r="G46" i="8"/>
  <c r="G67" i="8"/>
  <c r="G54" i="8"/>
  <c r="G49" i="8"/>
  <c r="G65" i="8"/>
  <c r="G58" i="8"/>
  <c r="G57" i="8"/>
  <c r="G60" i="8"/>
  <c r="G48" i="8"/>
  <c r="G61" i="8"/>
  <c r="G51" i="8"/>
  <c r="G64" i="8"/>
  <c r="G63" i="8"/>
  <c r="G56" i="8"/>
  <c r="G50" i="8"/>
  <c r="G55" i="8"/>
  <c r="G59" i="8"/>
  <c r="G53" i="8"/>
  <c r="G52" i="8"/>
  <c r="G62" i="8"/>
  <c r="G66" i="8"/>
  <c r="G87" i="8"/>
  <c r="G74" i="8"/>
  <c r="G69" i="8"/>
  <c r="G85" i="8"/>
  <c r="G78" i="8"/>
  <c r="G77" i="8"/>
  <c r="G80" i="8"/>
  <c r="G68" i="8"/>
  <c r="G81" i="8"/>
  <c r="G71" i="8"/>
  <c r="G84" i="8"/>
  <c r="G83" i="8"/>
  <c r="G76" i="8"/>
  <c r="G70" i="8"/>
  <c r="G75" i="8"/>
  <c r="G79" i="8"/>
  <c r="G73" i="8"/>
  <c r="G72" i="8"/>
  <c r="G82" i="8"/>
  <c r="G86" i="8"/>
  <c r="G107" i="8"/>
  <c r="G94" i="8"/>
  <c r="G89" i="8"/>
  <c r="G105" i="8"/>
  <c r="G98" i="8"/>
  <c r="G97" i="8"/>
  <c r="G100" i="8"/>
  <c r="G88" i="8"/>
  <c r="G101" i="8"/>
  <c r="G91" i="8"/>
  <c r="G104" i="8"/>
  <c r="G103" i="8"/>
  <c r="G96" i="8"/>
  <c r="G90" i="8"/>
  <c r="G95" i="8"/>
  <c r="G99" i="8"/>
  <c r="G93" i="8"/>
  <c r="G92" i="8"/>
  <c r="G102" i="8"/>
  <c r="G106" i="8"/>
  <c r="G127" i="8"/>
  <c r="G114" i="8"/>
  <c r="G109" i="8"/>
  <c r="G125" i="8"/>
  <c r="G118" i="8"/>
  <c r="G117" i="8"/>
  <c r="G120" i="8"/>
  <c r="G108" i="8"/>
  <c r="G121" i="8"/>
  <c r="G111" i="8"/>
  <c r="G124" i="8"/>
  <c r="G123" i="8"/>
  <c r="G116" i="8"/>
  <c r="G110" i="8"/>
  <c r="G115" i="8"/>
  <c r="G119" i="8"/>
  <c r="G113" i="8"/>
  <c r="G112" i="8"/>
  <c r="G122" i="8"/>
  <c r="G126" i="8"/>
  <c r="G147" i="8"/>
  <c r="G134" i="8"/>
  <c r="G129" i="8"/>
  <c r="G145" i="8"/>
  <c r="G138" i="8"/>
  <c r="G137" i="8"/>
  <c r="G140" i="8"/>
  <c r="G128" i="8"/>
  <c r="G141" i="8"/>
  <c r="G131" i="8"/>
  <c r="G144" i="8"/>
  <c r="G143" i="8"/>
  <c r="G136" i="8"/>
  <c r="G130" i="8"/>
  <c r="G135" i="8"/>
  <c r="G139" i="8"/>
  <c r="G133" i="8"/>
  <c r="G132" i="8"/>
  <c r="G142" i="8"/>
  <c r="G146" i="8"/>
  <c r="G167" i="8"/>
  <c r="G154" i="8"/>
  <c r="G149" i="8"/>
  <c r="G165" i="8"/>
  <c r="G158" i="8"/>
  <c r="G157" i="8"/>
  <c r="G160" i="8"/>
  <c r="G148" i="8"/>
  <c r="G161" i="8"/>
  <c r="G151" i="8"/>
  <c r="G164" i="8"/>
  <c r="G163" i="8"/>
  <c r="G156" i="8"/>
  <c r="G150" i="8"/>
  <c r="G155" i="8"/>
  <c r="G159" i="8"/>
  <c r="G153" i="8"/>
  <c r="G152" i="8"/>
  <c r="G162" i="8"/>
  <c r="G166" i="8"/>
  <c r="G187" i="8"/>
  <c r="G174" i="8"/>
  <c r="G169" i="8"/>
  <c r="G185" i="8"/>
  <c r="G178" i="8"/>
  <c r="G177" i="8"/>
  <c r="G180" i="8"/>
  <c r="G168" i="8"/>
  <c r="G181" i="8"/>
  <c r="G171" i="8"/>
  <c r="G184" i="8"/>
  <c r="G183" i="8"/>
  <c r="G176" i="8"/>
  <c r="G170" i="8"/>
  <c r="G175" i="8"/>
  <c r="G179" i="8"/>
  <c r="G173" i="8"/>
  <c r="G172" i="8"/>
  <c r="G182" i="8"/>
  <c r="G186" i="8"/>
  <c r="G27" i="8"/>
  <c r="G7" i="4" l="1"/>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6" i="4"/>
  <c r="M7" i="4"/>
  <c r="M8" i="4"/>
  <c r="M9" i="4"/>
  <c r="M11" i="4"/>
  <c r="M12" i="4"/>
  <c r="M13" i="4"/>
  <c r="M15" i="4"/>
  <c r="M17" i="4"/>
  <c r="M18" i="4"/>
  <c r="M19" i="4"/>
  <c r="M20" i="4"/>
  <c r="M21" i="4"/>
  <c r="M23" i="4"/>
  <c r="M24" i="4"/>
  <c r="M25" i="4"/>
  <c r="M27" i="4"/>
  <c r="M28" i="4"/>
  <c r="M29" i="4"/>
  <c r="M31" i="4"/>
  <c r="M32" i="4"/>
  <c r="M33" i="4"/>
  <c r="M34" i="4"/>
  <c r="M35" i="4"/>
  <c r="M36" i="4"/>
  <c r="M37" i="4"/>
  <c r="M39" i="4"/>
  <c r="M40" i="4"/>
  <c r="M41" i="4"/>
  <c r="M43" i="4"/>
  <c r="M44" i="4"/>
  <c r="M45" i="4"/>
  <c r="M47" i="4"/>
  <c r="M48" i="4"/>
  <c r="M49" i="4"/>
  <c r="M50" i="4"/>
  <c r="M51" i="4"/>
  <c r="M52" i="4"/>
  <c r="M53" i="4"/>
  <c r="M55" i="4"/>
  <c r="M56" i="4"/>
  <c r="M57" i="4"/>
  <c r="M59" i="4"/>
  <c r="M60" i="4"/>
  <c r="M61" i="4"/>
  <c r="M63" i="4"/>
  <c r="M64" i="4"/>
  <c r="M65" i="4"/>
  <c r="M66" i="4"/>
  <c r="M67" i="4"/>
  <c r="M68" i="4"/>
  <c r="M69" i="4"/>
  <c r="M71" i="4"/>
  <c r="M72" i="4"/>
  <c r="M73" i="4"/>
  <c r="M75" i="4"/>
  <c r="M76" i="4"/>
  <c r="M77" i="4"/>
  <c r="M79" i="4"/>
  <c r="M80" i="4"/>
  <c r="M81" i="4"/>
  <c r="M82" i="4"/>
  <c r="M83" i="4"/>
  <c r="M84" i="4"/>
  <c r="M85" i="4"/>
  <c r="M87" i="4"/>
  <c r="M88" i="4"/>
  <c r="M89" i="4"/>
  <c r="M91" i="4"/>
  <c r="M92" i="4"/>
  <c r="M93" i="4"/>
  <c r="M95" i="4"/>
  <c r="M96" i="4"/>
  <c r="M97" i="4"/>
  <c r="M98" i="4"/>
  <c r="M99" i="4"/>
  <c r="M100" i="4"/>
  <c r="M101" i="4"/>
  <c r="M103" i="4"/>
  <c r="M104" i="4"/>
  <c r="M105" i="4"/>
  <c r="M107" i="4"/>
  <c r="M108" i="4"/>
  <c r="M109" i="4"/>
  <c r="M111" i="4"/>
  <c r="M112" i="4"/>
  <c r="M113" i="4"/>
  <c r="M114" i="4"/>
  <c r="M115" i="4"/>
  <c r="M116" i="4"/>
  <c r="M117" i="4"/>
  <c r="M119" i="4"/>
  <c r="M120" i="4"/>
  <c r="M121" i="4"/>
  <c r="M123" i="4"/>
  <c r="M124" i="4"/>
  <c r="M125" i="4"/>
  <c r="M127" i="4"/>
  <c r="M128" i="4"/>
  <c r="M129" i="4"/>
  <c r="M130" i="4"/>
  <c r="M131" i="4"/>
  <c r="M132" i="4"/>
  <c r="M133" i="4"/>
  <c r="M135" i="4"/>
  <c r="M136" i="4"/>
  <c r="M137" i="4"/>
  <c r="M139" i="4"/>
  <c r="M140" i="4"/>
  <c r="M141" i="4"/>
  <c r="M143" i="4"/>
  <c r="M144" i="4"/>
  <c r="M145" i="4"/>
  <c r="M146" i="4"/>
  <c r="M147" i="4"/>
  <c r="M148" i="4"/>
  <c r="M149" i="4"/>
  <c r="M122" i="4" l="1"/>
  <c r="N122" i="4" s="1"/>
  <c r="M90" i="4"/>
  <c r="N90" i="4" s="1"/>
  <c r="M86" i="4"/>
  <c r="N86" i="4" s="1"/>
  <c r="M78" i="4"/>
  <c r="N78" i="4" s="1"/>
  <c r="M70" i="4"/>
  <c r="N70" i="4" s="1"/>
  <c r="M62" i="4"/>
  <c r="N62" i="4" s="1"/>
  <c r="M58" i="4"/>
  <c r="N58" i="4" s="1"/>
  <c r="M46" i="4"/>
  <c r="N46" i="4" s="1"/>
  <c r="M38" i="4"/>
  <c r="N38" i="4" s="1"/>
  <c r="M30" i="4"/>
  <c r="N30" i="4" s="1"/>
  <c r="M14" i="4"/>
  <c r="N14" i="4" s="1"/>
  <c r="M10" i="4"/>
  <c r="N10" i="4" s="1"/>
  <c r="M138" i="4"/>
  <c r="N138" i="4" s="1"/>
  <c r="M134" i="4"/>
  <c r="N134" i="4" s="1"/>
  <c r="M126" i="4"/>
  <c r="N126" i="4" s="1"/>
  <c r="M118" i="4"/>
  <c r="N118" i="4" s="1"/>
  <c r="M110" i="4"/>
  <c r="N110" i="4" s="1"/>
  <c r="M102" i="4"/>
  <c r="N102" i="4" s="1"/>
  <c r="M94" i="4"/>
  <c r="N94" i="4" s="1"/>
  <c r="M54" i="4"/>
  <c r="N54" i="4" s="1"/>
  <c r="M22" i="4"/>
  <c r="N22" i="4" s="1"/>
  <c r="M16" i="4"/>
  <c r="N16" i="4" s="1"/>
  <c r="M142" i="4"/>
  <c r="N142" i="4" s="1"/>
  <c r="M106" i="4"/>
  <c r="N106" i="4" s="1"/>
  <c r="M74" i="4"/>
  <c r="N74" i="4" s="1"/>
  <c r="M42" i="4"/>
  <c r="N42" i="4" s="1"/>
  <c r="M26" i="4"/>
  <c r="N26" i="4" s="1"/>
  <c r="M6" i="4"/>
  <c r="N6" i="4" s="1"/>
  <c r="N149" i="4"/>
  <c r="N137" i="4"/>
  <c r="N133" i="4"/>
  <c r="N121" i="4"/>
  <c r="N117" i="4"/>
  <c r="N105" i="4"/>
  <c r="N101" i="4"/>
  <c r="N89" i="4"/>
  <c r="N85" i="4"/>
  <c r="N73" i="4"/>
  <c r="N69" i="4"/>
  <c r="N57" i="4"/>
  <c r="N53" i="4"/>
  <c r="N41" i="4"/>
  <c r="N37" i="4"/>
  <c r="N25" i="4"/>
  <c r="N21" i="4"/>
  <c r="N9" i="4"/>
  <c r="N145" i="4"/>
  <c r="N129" i="4"/>
  <c r="N113" i="4"/>
  <c r="N97" i="4"/>
  <c r="N81" i="4"/>
  <c r="N65" i="4"/>
  <c r="N8" i="4"/>
  <c r="N144" i="4"/>
  <c r="N140" i="4"/>
  <c r="N128" i="4"/>
  <c r="N124" i="4"/>
  <c r="N112" i="4"/>
  <c r="N108" i="4"/>
  <c r="N96" i="4"/>
  <c r="N92" i="4"/>
  <c r="N80" i="4"/>
  <c r="N76" i="4"/>
  <c r="N64" i="4"/>
  <c r="N60" i="4"/>
  <c r="N146" i="4"/>
  <c r="N114" i="4"/>
  <c r="N82" i="4"/>
  <c r="N50" i="4"/>
  <c r="N44" i="4"/>
  <c r="N32" i="4"/>
  <c r="N18" i="4"/>
  <c r="N12" i="4"/>
  <c r="N136" i="4"/>
  <c r="N125" i="4"/>
  <c r="N104" i="4"/>
  <c r="N93" i="4"/>
  <c r="N72" i="4"/>
  <c r="N61" i="4"/>
  <c r="N49" i="4"/>
  <c r="N40" i="4"/>
  <c r="N29" i="4"/>
  <c r="N17" i="4"/>
  <c r="N148" i="4"/>
  <c r="N132" i="4"/>
  <c r="N116" i="4"/>
  <c r="N100" i="4"/>
  <c r="N84" i="4"/>
  <c r="N68" i="4"/>
  <c r="N52" i="4"/>
  <c r="N36" i="4"/>
  <c r="N20" i="4"/>
  <c r="N130" i="4"/>
  <c r="N98" i="4"/>
  <c r="N66" i="4"/>
  <c r="N48" i="4"/>
  <c r="N34" i="4"/>
  <c r="N28" i="4"/>
  <c r="N147" i="4"/>
  <c r="N143" i="4"/>
  <c r="N139" i="4"/>
  <c r="N135" i="4"/>
  <c r="N131" i="4"/>
  <c r="N127" i="4"/>
  <c r="N123" i="4"/>
  <c r="N119" i="4"/>
  <c r="N115" i="4"/>
  <c r="N111" i="4"/>
  <c r="N107" i="4"/>
  <c r="N103" i="4"/>
  <c r="N99" i="4"/>
  <c r="N95" i="4"/>
  <c r="N91" i="4"/>
  <c r="N87" i="4"/>
  <c r="N83" i="4"/>
  <c r="N79" i="4"/>
  <c r="N75" i="4"/>
  <c r="N71" i="4"/>
  <c r="N67" i="4"/>
  <c r="N63" i="4"/>
  <c r="N59" i="4"/>
  <c r="N55" i="4"/>
  <c r="N51" i="4"/>
  <c r="N47" i="4"/>
  <c r="N43" i="4"/>
  <c r="N39" i="4"/>
  <c r="N35" i="4"/>
  <c r="N31" i="4"/>
  <c r="N27" i="4"/>
  <c r="N23" i="4"/>
  <c r="N19" i="4"/>
  <c r="N15" i="4"/>
  <c r="N11" i="4"/>
  <c r="N7" i="4"/>
  <c r="N141" i="4"/>
  <c r="N120" i="4"/>
  <c r="N109" i="4"/>
  <c r="N88" i="4"/>
  <c r="N77" i="4"/>
  <c r="N56" i="4"/>
  <c r="N45" i="4"/>
  <c r="N33" i="4"/>
  <c r="N24" i="4"/>
  <c r="N13" i="4"/>
</calcChain>
</file>

<file path=xl/sharedStrings.xml><?xml version="1.0" encoding="utf-8"?>
<sst xmlns="http://schemas.openxmlformats.org/spreadsheetml/2006/main" count="1647" uniqueCount="317">
  <si>
    <t>Descriptors and Data</t>
  </si>
  <si>
    <t>Access to data</t>
  </si>
  <si>
    <t>Sorting and filtering</t>
  </si>
  <si>
    <t>Pivot table</t>
  </si>
  <si>
    <t>Date</t>
  </si>
  <si>
    <t>Test Label</t>
  </si>
  <si>
    <t>Athlete Name</t>
  </si>
  <si>
    <t>Position</t>
  </si>
  <si>
    <t>Bodyweight (kg)</t>
  </si>
  <si>
    <t>Sum 8 (mm)</t>
  </si>
  <si>
    <t>Speed - 5m (s)</t>
  </si>
  <si>
    <t>Speed - 40m (s)</t>
  </si>
  <si>
    <t>Fitness - YoYo Distance (m)</t>
  </si>
  <si>
    <t>MAS (km/h)</t>
  </si>
  <si>
    <t>Pre-Season16-Week1</t>
  </si>
  <si>
    <t>Andy Johnson</t>
  </si>
  <si>
    <t>Attacker</t>
  </si>
  <si>
    <t>Calvin Wood</t>
  </si>
  <si>
    <t>Defender</t>
  </si>
  <si>
    <t>Chris Jackson</t>
  </si>
  <si>
    <t>Midfield</t>
  </si>
  <si>
    <t>Gary Parks</t>
  </si>
  <si>
    <t>Geoff Powrie</t>
  </si>
  <si>
    <t>Kyle Watts</t>
  </si>
  <si>
    <t>Lance Wallace</t>
  </si>
  <si>
    <t>Mike Potter</t>
  </si>
  <si>
    <t>Nate Christensen</t>
  </si>
  <si>
    <t>Ronnie Cowan</t>
  </si>
  <si>
    <t>Pre-Season16-Week5</t>
  </si>
  <si>
    <t>In-Season16-Week11</t>
  </si>
  <si>
    <t>In-Season16-Week15</t>
  </si>
  <si>
    <t>In-Season16-Week20</t>
  </si>
  <si>
    <t>Pre-Season17-Week1</t>
  </si>
  <si>
    <t>Pre-Season17-Week7</t>
  </si>
  <si>
    <t>Name</t>
  </si>
  <si>
    <t>Week</t>
  </si>
  <si>
    <t>Day Type</t>
  </si>
  <si>
    <t>USG</t>
  </si>
  <si>
    <t>Post-Session Weight</t>
  </si>
  <si>
    <t>Morning Weight</t>
  </si>
  <si>
    <t>Julianne Edwards</t>
  </si>
  <si>
    <t>Sue Hannam</t>
  </si>
  <si>
    <t>Erin Black</t>
  </si>
  <si>
    <t>Desiree Watson</t>
  </si>
  <si>
    <t>Sophia Walsh</t>
  </si>
  <si>
    <t>Olivia Monroe</t>
  </si>
  <si>
    <t>Emily Connolly</t>
  </si>
  <si>
    <t>Chloe Hawkins</t>
  </si>
  <si>
    <t>Grace Middleton</t>
  </si>
  <si>
    <t>Lily Goldstein</t>
  </si>
  <si>
    <t>Samantha Watts</t>
  </si>
  <si>
    <t>Veronica Weeks</t>
  </si>
  <si>
    <t>Amelia Walton</t>
  </si>
  <si>
    <t>Caitlyn Anderson</t>
  </si>
  <si>
    <t>Victoria Wilkerson</t>
  </si>
  <si>
    <t>Zoe Hall</t>
  </si>
  <si>
    <t>Add Reference data</t>
  </si>
  <si>
    <t>Week 01</t>
  </si>
  <si>
    <t>G+2</t>
  </si>
  <si>
    <t>Well Hydrated</t>
  </si>
  <si>
    <t>Minimal Dehydration</t>
  </si>
  <si>
    <t>Significant Dehydration</t>
  </si>
  <si>
    <t>G+3</t>
  </si>
  <si>
    <t>G-3</t>
  </si>
  <si>
    <t>G-2</t>
  </si>
  <si>
    <t>G-1</t>
  </si>
  <si>
    <t>G</t>
  </si>
  <si>
    <t>Week 02</t>
  </si>
  <si>
    <t>Flags</t>
  </si>
  <si>
    <t>Comments</t>
  </si>
  <si>
    <t>Session Change %</t>
  </si>
  <si>
    <t>Flag-Colour</t>
  </si>
  <si>
    <t>Flag-SessionChange</t>
  </si>
  <si>
    <t>Flag-USG</t>
  </si>
  <si>
    <t>Session Change kg</t>
  </si>
  <si>
    <t>Date of Injury</t>
  </si>
  <si>
    <t>Session Type</t>
  </si>
  <si>
    <t>Contact Type</t>
  </si>
  <si>
    <t>Side</t>
  </si>
  <si>
    <t>Injury Site</t>
  </si>
  <si>
    <t>Contact</t>
  </si>
  <si>
    <t>Non-Contact</t>
  </si>
  <si>
    <t>Other</t>
  </si>
  <si>
    <t>Bone</t>
  </si>
  <si>
    <t>Joint</t>
  </si>
  <si>
    <t>Knee</t>
  </si>
  <si>
    <t>Type of Pathology</t>
  </si>
  <si>
    <t>SoftTissue</t>
  </si>
  <si>
    <t>Head</t>
  </si>
  <si>
    <t>Neck</t>
  </si>
  <si>
    <t>Shoulder</t>
  </si>
  <si>
    <t>Upper arm</t>
  </si>
  <si>
    <t>Elbow</t>
  </si>
  <si>
    <t>Forearm</t>
  </si>
  <si>
    <t>Wrist</t>
  </si>
  <si>
    <t>Hand</t>
  </si>
  <si>
    <t>Chest</t>
  </si>
  <si>
    <t>Abdomen</t>
  </si>
  <si>
    <t>Thoracic spine</t>
  </si>
  <si>
    <t>Lumbar spine</t>
  </si>
  <si>
    <t>Buttock</t>
  </si>
  <si>
    <t>Groin/Hip</t>
  </si>
  <si>
    <t>Thigh</t>
  </si>
  <si>
    <t>Lower leg</t>
  </si>
  <si>
    <t>Ankle/Heel</t>
  </si>
  <si>
    <t>Foot</t>
  </si>
  <si>
    <t>Multiple areas</t>
  </si>
  <si>
    <t>Medical problem</t>
  </si>
  <si>
    <t>Area not specified</t>
  </si>
  <si>
    <t>Fracture</t>
  </si>
  <si>
    <t>Avulsion/Chip Fracture</t>
  </si>
  <si>
    <t>Stress fracture</t>
  </si>
  <si>
    <t>Old fracture mal/non union</t>
  </si>
  <si>
    <t>Dislocation</t>
  </si>
  <si>
    <t>Recurrent instability/subluxation</t>
  </si>
  <si>
    <t>Chondral/artic cartilage/meniscal damage</t>
  </si>
  <si>
    <t>Minor joint problem ± synovitis</t>
  </si>
  <si>
    <t>Atraumatic arthritis/effusion/ joint pain/ chronic synovitis/ gout/ other rheumatological condition</t>
  </si>
  <si>
    <t>Degenerative arthritis including avascular necrosis</t>
  </si>
  <si>
    <t>Ligament tear or sprain</t>
  </si>
  <si>
    <t>Muscle tear or sprain</t>
  </si>
  <si>
    <t>Muscle spasm/ cramps/ soreness/ trigger points/ overuse/ myalgia</t>
  </si>
  <si>
    <t>Tendonitis/ bursitis/ enthesopathy/ apophysitis/ periostitis</t>
  </si>
  <si>
    <t>Complete rupture of tendon</t>
  </si>
  <si>
    <t>Haematoma/ bruising/ cork</t>
  </si>
  <si>
    <t>Laceration/ skin condition</t>
  </si>
  <si>
    <t>Developmental abnormality</t>
  </si>
  <si>
    <t>Infection</t>
  </si>
  <si>
    <t>Tumours</t>
  </si>
  <si>
    <t>Viceral damage/ trauma/ surgery</t>
  </si>
  <si>
    <t>Neural condition/ nerve damage</t>
  </si>
  <si>
    <t>Vascular condition</t>
  </si>
  <si>
    <t>Reflex sympathetic dystrophy</t>
  </si>
  <si>
    <t>Systemic disease process</t>
  </si>
  <si>
    <t>Undiagnosed</t>
  </si>
  <si>
    <t>---------------</t>
  </si>
  <si>
    <t>Body Site</t>
  </si>
  <si>
    <t>Sport Training</t>
  </si>
  <si>
    <t>S&amp;C Training</t>
  </si>
  <si>
    <t>Match</t>
  </si>
  <si>
    <t>Left</t>
  </si>
  <si>
    <t>Right</t>
  </si>
  <si>
    <t>Bilateral</t>
  </si>
  <si>
    <t>Athlete Names</t>
  </si>
  <si>
    <t>Pathology</t>
  </si>
  <si>
    <t>Specific Detail</t>
  </si>
  <si>
    <t>BONE</t>
  </si>
  <si>
    <t>JOINT</t>
  </si>
  <si>
    <t>SOFT TISSUE</t>
  </si>
  <si>
    <t>OTHER</t>
  </si>
  <si>
    <t>Notes</t>
  </si>
  <si>
    <t>Injury</t>
  </si>
  <si>
    <t>Ankle sprain</t>
  </si>
  <si>
    <t>Shoulder Dislocation/Instability</t>
  </si>
  <si>
    <t>Fracture - trauma</t>
  </si>
  <si>
    <t>Groin/abdominal hernia</t>
  </si>
  <si>
    <t>Hamstring strain</t>
  </si>
  <si>
    <t>Adductor Strain</t>
  </si>
  <si>
    <t>Quad Strain</t>
  </si>
  <si>
    <t>Calf Strain</t>
  </si>
  <si>
    <t>Knee Ligament injury</t>
  </si>
  <si>
    <t>Low back pain</t>
  </si>
  <si>
    <t>Muscular contusion</t>
  </si>
  <si>
    <t>Muscular strain (excl HS)</t>
  </si>
  <si>
    <t>Wrist/Hand</t>
  </si>
  <si>
    <t>Periostalgia</t>
  </si>
  <si>
    <t>Shoulder impingement</t>
  </si>
  <si>
    <t>Symphysis pubis pain</t>
  </si>
  <si>
    <t>Synovitis</t>
  </si>
  <si>
    <t>Tendon - achilles</t>
  </si>
  <si>
    <t>Tendon - patella</t>
  </si>
  <si>
    <t>Unspecified knee injury</t>
  </si>
  <si>
    <t>Common Injuries</t>
  </si>
  <si>
    <t>Athlete</t>
  </si>
  <si>
    <t>Training Type</t>
  </si>
  <si>
    <t>Duration</t>
  </si>
  <si>
    <t>RPE</t>
  </si>
  <si>
    <t>Load</t>
  </si>
  <si>
    <t>Wayne Connolly</t>
  </si>
  <si>
    <t>Duane Baker</t>
  </si>
  <si>
    <t>Byron Shanks</t>
  </si>
  <si>
    <t>Steve Masters</t>
  </si>
  <si>
    <t>Keith Chandler</t>
  </si>
  <si>
    <t>Karl Latimer</t>
  </si>
  <si>
    <t>Andy Jones</t>
  </si>
  <si>
    <t>Dave Black</t>
  </si>
  <si>
    <t>Dan Watson</t>
  </si>
  <si>
    <t>Mike Whitehead</t>
  </si>
  <si>
    <t>Team</t>
  </si>
  <si>
    <t>Fitness</t>
  </si>
  <si>
    <t>Descriptor</t>
  </si>
  <si>
    <t>Data</t>
  </si>
  <si>
    <t>Example Database - Training Load</t>
  </si>
  <si>
    <t>Rugby Training</t>
  </si>
  <si>
    <t>Example Database - Injury Register</t>
  </si>
  <si>
    <t>DROP DOWN BOX - DATA VALIDATION LISTS FOR INJURY REGISTER</t>
  </si>
  <si>
    <t>USG Hydration Definitions</t>
  </si>
  <si>
    <t>Example Database - Hydration Tracker</t>
  </si>
  <si>
    <t>Had conversation at training, given her strategy for next week</t>
  </si>
  <si>
    <t>Urine Color</t>
  </si>
  <si>
    <t>DROP DOWN BOX - DATA VALIDATION LISTS FOR TRAINING SESSION</t>
  </si>
  <si>
    <t>Date Table</t>
  </si>
  <si>
    <t>Week 03</t>
  </si>
  <si>
    <t>Week 04</t>
  </si>
  <si>
    <t>Week 05</t>
  </si>
  <si>
    <t>Week 06</t>
  </si>
  <si>
    <t>Week 07</t>
  </si>
  <si>
    <t>Week 08</t>
  </si>
  <si>
    <t>Week 09</t>
  </si>
  <si>
    <t>Week 10</t>
  </si>
  <si>
    <t>Week 11</t>
  </si>
  <si>
    <t>Week 12</t>
  </si>
  <si>
    <t>Week 13</t>
  </si>
  <si>
    <t>Week 14</t>
  </si>
  <si>
    <t>Week 15</t>
  </si>
  <si>
    <t>Week 16</t>
  </si>
  <si>
    <t>Week 17</t>
  </si>
  <si>
    <t>Week 18</t>
  </si>
  <si>
    <t>Week 19</t>
  </si>
  <si>
    <t>Week 20</t>
  </si>
  <si>
    <t>With Text information the distinction between Descriptors and Data is less clear - this means Pivot Tables are not a likely analysis tool (Use formula driven analysis or convert to numbers)</t>
  </si>
  <si>
    <t>RULES FOR CREATING A DATABASE IN EXCEL</t>
  </si>
  <si>
    <t>What is a Database?</t>
  </si>
  <si>
    <t>Organised set of data</t>
  </si>
  <si>
    <t>You can add more data to it</t>
  </si>
  <si>
    <t>You can extract out information e.g. Simple stats or detailed reports with tables and graphs</t>
  </si>
  <si>
    <t>Getting Started</t>
  </si>
  <si>
    <t>Plan your layout so that you have new records in rows and clear column headings</t>
  </si>
  <si>
    <t>Use Data Validation if possible</t>
  </si>
  <si>
    <t>Avoid blank rows and columns</t>
  </si>
  <si>
    <t>Descriptors allow you to do quick analysis e.g. by name, by date, by week, by opponent</t>
  </si>
  <si>
    <t>Data are the numbers, use consistent formats</t>
  </si>
  <si>
    <t>Extracting data</t>
  </si>
  <si>
    <t>Making recommendations</t>
  </si>
  <si>
    <t>https://www.youtube.com/user/ExcelTricksforSports</t>
  </si>
  <si>
    <t>Visit my channel for more videos</t>
  </si>
  <si>
    <t>Helper Columns can be useful - create unique identifiers</t>
  </si>
  <si>
    <t>Why Excel?</t>
  </si>
  <si>
    <t>Add Fields?</t>
  </si>
  <si>
    <t>Report by Team</t>
  </si>
  <si>
    <t>Example Database - Fitness Testing</t>
  </si>
  <si>
    <t>Add Records</t>
  </si>
  <si>
    <t>Freeze Panes</t>
  </si>
  <si>
    <t>Importance of Label</t>
  </si>
  <si>
    <t>Add calculated columns</t>
  </si>
  <si>
    <t>Any new information gets added as a new row (not in columns or new sheets)</t>
  </si>
  <si>
    <t>n</t>
  </si>
  <si>
    <t>Went back in easily, minor swelling only</t>
  </si>
  <si>
    <t>Add Data list sessions missed, return date/clearance date</t>
  </si>
  <si>
    <t>Add data like injury event details e.g. "running at full speed, collided with opponent…."     - this is only interesting when looking line-by-line</t>
  </si>
  <si>
    <t>Speed (km/h)</t>
  </si>
  <si>
    <t>Data (Calc)</t>
  </si>
  <si>
    <t>Add MTP</t>
  </si>
  <si>
    <t>https://www.youtube.com/watch?v=EPH5OqImkAw</t>
  </si>
  <si>
    <t>Extract Fitness Test Data</t>
  </si>
  <si>
    <t>EAF 87</t>
  </si>
  <si>
    <t>EAF 86</t>
  </si>
  <si>
    <t>https://www.youtube.com/watch?v=c5hz1PGabO8</t>
  </si>
  <si>
    <t>EAF 85</t>
  </si>
  <si>
    <t>https://www.youtube.com/watch?v=f8J-0NwJc2U</t>
  </si>
  <si>
    <t>Planted heavily for sidestep and foot slipped from under her</t>
  </si>
  <si>
    <t>Extract and Present</t>
  </si>
  <si>
    <t>Helper Column</t>
  </si>
  <si>
    <t>Reference Data</t>
  </si>
  <si>
    <t>Speed 5m</t>
  </si>
  <si>
    <t>Speed 40m</t>
  </si>
  <si>
    <t>YoYo</t>
  </si>
  <si>
    <t>DROP DOWN BOX - DATA VALIDATION LISTS FOR FITNESS TEST</t>
  </si>
  <si>
    <t>← Select</t>
  </si>
  <si>
    <t>In-Season16-Week8</t>
  </si>
  <si>
    <t>In-Season17-Week13</t>
  </si>
  <si>
    <t>In-Season17-Week20</t>
  </si>
  <si>
    <t>Monday</t>
  </si>
  <si>
    <t>Column Labels</t>
  </si>
  <si>
    <t>Row Labels</t>
  </si>
  <si>
    <t>Grand Total</t>
  </si>
  <si>
    <t>Sum of Load</t>
  </si>
  <si>
    <t>GPS Distance</t>
  </si>
  <si>
    <t/>
  </si>
  <si>
    <t>Sum of GPS Distance</t>
  </si>
  <si>
    <t>HYDRATION REPORT</t>
  </si>
  <si>
    <t>Average of Morning Weight</t>
  </si>
  <si>
    <t>Average of Urine Color</t>
  </si>
  <si>
    <t>Average of Session Change %</t>
  </si>
  <si>
    <t>Sum Flags</t>
  </si>
  <si>
    <t>Average of Flags</t>
  </si>
  <si>
    <t>MTP (N)</t>
  </si>
  <si>
    <t>Sum of Bodyweight (kg)</t>
  </si>
  <si>
    <t>Sum of Sum 8 (mm)</t>
  </si>
  <si>
    <t>Sum of Speed - 5m (s)</t>
  </si>
  <si>
    <t>Sum of Fitness - YoYo Distance (m)</t>
  </si>
  <si>
    <t>Sum of MTP (N)</t>
  </si>
  <si>
    <t>Sum of MAS (km/h)</t>
  </si>
  <si>
    <t>Today</t>
  </si>
  <si>
    <t>Last Time</t>
  </si>
  <si>
    <t>Reference</t>
  </si>
  <si>
    <t>Count of Date of Injury</t>
  </si>
  <si>
    <t>CREATING A DATABASE IN EXCEL - EAF # 88</t>
  </si>
  <si>
    <t>TRAINING SESSION REPORTS EXAMPLE</t>
  </si>
  <si>
    <t xml:space="preserve">LOAD  </t>
  </si>
  <si>
    <t>Week Num</t>
  </si>
  <si>
    <t>TOTAL LOAD BY CATEGORY</t>
  </si>
  <si>
    <t>GPS DISTANCE BY WEEK</t>
  </si>
  <si>
    <t>TRAINING LOAD BY DAY</t>
  </si>
  <si>
    <t>This pivot chart will not work on a mac</t>
  </si>
  <si>
    <t>You can use a dynamic chart to accomplish a similar effect but you would need to switch off Weekly Subtotals</t>
  </si>
  <si>
    <t>FITNESS TEST REPORTING BY GROUP</t>
  </si>
  <si>
    <t>Values</t>
  </si>
  <si>
    <t xml:space="preserve">Bodyweight (kg) </t>
  </si>
  <si>
    <t xml:space="preserve">Sum 8 (mm) </t>
  </si>
  <si>
    <t xml:space="preserve">Speed - 5m (s) </t>
  </si>
  <si>
    <t xml:space="preserve">Speed - 40m (s) </t>
  </si>
  <si>
    <t xml:space="preserve">Speed (km/h) </t>
  </si>
  <si>
    <t>Mid Thigh Pull (N)</t>
  </si>
  <si>
    <t>YoYo Distance (m)</t>
  </si>
  <si>
    <t xml:space="preserve">MAS (km/h) </t>
  </si>
  <si>
    <t xml:space="preserve">Select Labels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</si>
</sst>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9" x14ac:knownFonts="1">
    <font>
      <sz val="11"/>
      <color theme="1"/>
      <name val="Calibri"/>
      <family val="2"/>
      <scheme val="minor"/>
    </font>
    <font>
      <b/>
      <sz val="11"/>
      <color theme="1"/>
      <name val="Calibri"/>
      <family val="2"/>
      <scheme val="minor"/>
    </font>
    <font>
      <sz val="11"/>
      <color theme="1"/>
      <name val="Calibri"/>
      <family val="2"/>
      <scheme val="minor"/>
    </font>
    <font>
      <u/>
      <sz val="11"/>
      <color theme="10"/>
      <name val="Calibri"/>
      <family val="2"/>
      <scheme val="minor"/>
    </font>
    <font>
      <u/>
      <sz val="16"/>
      <color theme="10"/>
      <name val="Calibri"/>
      <family val="2"/>
      <scheme val="minor"/>
    </font>
    <font>
      <sz val="11"/>
      <color theme="0"/>
      <name val="Calibri"/>
      <family val="2"/>
      <scheme val="minor"/>
    </font>
    <font>
      <b/>
      <sz val="20"/>
      <color theme="0"/>
      <name val="Calibri"/>
      <family val="2"/>
      <scheme val="minor"/>
    </font>
    <font>
      <sz val="11"/>
      <color rgb="FFFF0000"/>
      <name val="Calibri"/>
      <family val="2"/>
      <scheme val="minor"/>
    </font>
    <font>
      <i/>
      <sz val="11"/>
      <color theme="1"/>
      <name val="Calibri"/>
      <family val="2"/>
      <scheme val="minor"/>
    </font>
  </fonts>
  <fills count="6">
    <fill>
      <patternFill patternType="none"/>
    </fill>
    <fill>
      <patternFill patternType="gray125"/>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theme="0" tint="-0.14999847407452621"/>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style="medium">
        <color indexed="64"/>
      </left>
      <right/>
      <top style="medium">
        <color indexed="64"/>
      </top>
      <bottom style="thin">
        <color theme="4" tint="0.39997558519241921"/>
      </bottom>
      <diagonal/>
    </border>
    <border>
      <left/>
      <right style="medium">
        <color indexed="64"/>
      </right>
      <top style="medium">
        <color indexed="64"/>
      </top>
      <bottom style="thin">
        <color theme="4" tint="0.39997558519241921"/>
      </bottom>
      <diagonal/>
    </border>
    <border>
      <left style="medium">
        <color indexed="64"/>
      </left>
      <right/>
      <top style="thin">
        <color theme="4" tint="0.39997558519241921"/>
      </top>
      <bottom style="thin">
        <color theme="4" tint="0.39997558519241921"/>
      </bottom>
      <diagonal/>
    </border>
    <border>
      <left/>
      <right style="medium">
        <color indexed="64"/>
      </right>
      <top style="thin">
        <color theme="4" tint="0.39997558519241921"/>
      </top>
      <bottom style="thin">
        <color theme="4" tint="0.39997558519241921"/>
      </bottom>
      <diagonal/>
    </border>
    <border>
      <left style="medium">
        <color indexed="64"/>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2" fillId="0" borderId="0" applyFont="0" applyFill="0" applyBorder="0" applyAlignment="0" applyProtection="0"/>
    <xf numFmtId="0" fontId="3" fillId="0" borderId="0" applyNumberFormat="0" applyFill="0" applyBorder="0" applyAlignment="0" applyProtection="0"/>
  </cellStyleXfs>
  <cellXfs count="72">
    <xf numFmtId="0" fontId="0" fillId="0" borderId="0" xfId="0"/>
    <xf numFmtId="0" fontId="1" fillId="0" borderId="0" xfId="0" applyFont="1"/>
    <xf numFmtId="14" fontId="0" fillId="0" borderId="0" xfId="0" applyNumberFormat="1"/>
    <xf numFmtId="0" fontId="0" fillId="0" borderId="0" xfId="0" applyAlignment="1">
      <alignment horizontal="center"/>
    </xf>
    <xf numFmtId="0" fontId="1" fillId="0" borderId="0" xfId="0" applyFont="1" applyAlignment="1">
      <alignment horizontal="center"/>
    </xf>
    <xf numFmtId="165" fontId="0" fillId="0" borderId="0" xfId="1" applyNumberFormat="1" applyFont="1" applyAlignment="1">
      <alignment horizontal="center"/>
    </xf>
    <xf numFmtId="164" fontId="0" fillId="0" borderId="0" xfId="0" applyNumberFormat="1" applyAlignment="1">
      <alignment horizontal="center"/>
    </xf>
    <xf numFmtId="166" fontId="0" fillId="0" borderId="0" xfId="0" applyNumberFormat="1" applyAlignment="1">
      <alignment horizontal="center"/>
    </xf>
    <xf numFmtId="166" fontId="0" fillId="0" borderId="0" xfId="0" applyNumberFormat="1"/>
    <xf numFmtId="1" fontId="0" fillId="0" borderId="0" xfId="0" applyNumberFormat="1" applyAlignment="1">
      <alignment horizontal="center"/>
    </xf>
    <xf numFmtId="0" fontId="0" fillId="0" borderId="0" xfId="0" quotePrefix="1"/>
    <xf numFmtId="0" fontId="0" fillId="2" borderId="0" xfId="0" applyFill="1" applyAlignment="1">
      <alignment horizontal="center"/>
    </xf>
    <xf numFmtId="0" fontId="0" fillId="3" borderId="0" xfId="0" applyFill="1"/>
    <xf numFmtId="0" fontId="0" fillId="2" borderId="0" xfId="0" applyFill="1" applyAlignment="1">
      <alignment horizontal="left"/>
    </xf>
    <xf numFmtId="0" fontId="1" fillId="0" borderId="1" xfId="0" applyFont="1"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1" fillId="0" borderId="4" xfId="0" applyFont="1" applyBorder="1"/>
    <xf numFmtId="0" fontId="1" fillId="0" borderId="0" xfId="0" applyFont="1" applyBorder="1"/>
    <xf numFmtId="0" fontId="1" fillId="0" borderId="5" xfId="0" applyFont="1" applyBorder="1"/>
    <xf numFmtId="0" fontId="0" fillId="0" borderId="5" xfId="0" quotePrefix="1" applyBorder="1"/>
    <xf numFmtId="0" fontId="0" fillId="0" borderId="6" xfId="0" applyBorder="1"/>
    <xf numFmtId="0" fontId="0" fillId="0" borderId="7" xfId="0" applyBorder="1"/>
    <xf numFmtId="0" fontId="0" fillId="0" borderId="8" xfId="0" applyBorder="1"/>
    <xf numFmtId="0" fontId="0" fillId="0" borderId="9" xfId="0" applyFont="1" applyFill="1" applyBorder="1"/>
    <xf numFmtId="0" fontId="0" fillId="0" borderId="10" xfId="0" applyFont="1" applyFill="1" applyBorder="1"/>
    <xf numFmtId="0" fontId="0" fillId="0" borderId="12" xfId="0" applyFont="1" applyFill="1" applyBorder="1"/>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2" borderId="0" xfId="0" applyFill="1"/>
    <xf numFmtId="0" fontId="1" fillId="0" borderId="11" xfId="0" applyFont="1" applyFill="1" applyBorder="1"/>
    <xf numFmtId="0" fontId="4" fillId="0" borderId="0" xfId="2" applyFont="1"/>
    <xf numFmtId="0" fontId="0" fillId="0" borderId="4" xfId="0" applyFill="1" applyBorder="1"/>
    <xf numFmtId="14" fontId="0" fillId="0" borderId="0" xfId="0" applyNumberFormat="1" applyFont="1" applyFill="1" applyBorder="1"/>
    <xf numFmtId="0" fontId="0" fillId="0" borderId="0" xfId="0" applyFont="1" applyFill="1" applyBorder="1"/>
    <xf numFmtId="0" fontId="0"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alignment horizontal="center"/>
    </xf>
    <xf numFmtId="0" fontId="6" fillId="4" borderId="0" xfId="0" applyFont="1" applyFill="1"/>
    <xf numFmtId="0" fontId="5" fillId="4" borderId="0" xfId="0" applyFont="1" applyFill="1"/>
    <xf numFmtId="14" fontId="0" fillId="0" borderId="0" xfId="0" applyNumberFormat="1" applyBorder="1"/>
    <xf numFmtId="1" fontId="0" fillId="0" borderId="0" xfId="1" applyNumberFormat="1" applyFont="1" applyAlignment="1">
      <alignment horizontal="center"/>
    </xf>
    <xf numFmtId="0" fontId="0" fillId="0" borderId="0" xfId="0" applyNumberFormat="1" applyAlignment="1">
      <alignment horizontal="center"/>
    </xf>
    <xf numFmtId="0" fontId="3" fillId="0" borderId="0" xfId="2"/>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14" fontId="0" fillId="0" borderId="0" xfId="0" applyNumberFormat="1" applyFont="1" applyFill="1"/>
    <xf numFmtId="0" fontId="0" fillId="0" borderId="0" xfId="0" applyFont="1" applyFill="1"/>
    <xf numFmtId="0" fontId="0" fillId="0" borderId="0" xfId="0" applyFont="1" applyFill="1" applyAlignment="1">
      <alignment horizontal="center"/>
    </xf>
    <xf numFmtId="0" fontId="0" fillId="0" borderId="0" xfId="0" pivotButton="1"/>
    <xf numFmtId="0" fontId="0" fillId="0" borderId="0" xfId="0" applyAlignment="1">
      <alignment horizontal="left"/>
    </xf>
    <xf numFmtId="0" fontId="0" fillId="0" borderId="0" xfId="0" applyNumberFormat="1"/>
    <xf numFmtId="14" fontId="0" fillId="0" borderId="0" xfId="0" applyNumberFormat="1" applyAlignment="1">
      <alignment horizontal="left" indent="1"/>
    </xf>
    <xf numFmtId="0" fontId="1" fillId="0" borderId="0" xfId="0" applyFont="1" applyFill="1" applyAlignment="1">
      <alignment horizontal="center"/>
    </xf>
    <xf numFmtId="164" fontId="0" fillId="0" borderId="0" xfId="0" applyNumberFormat="1"/>
    <xf numFmtId="165" fontId="0" fillId="0" borderId="0" xfId="0" applyNumberFormat="1"/>
    <xf numFmtId="2" fontId="0" fillId="5" borderId="0" xfId="0" applyNumberFormat="1" applyFill="1"/>
    <xf numFmtId="1" fontId="0" fillId="5" borderId="0" xfId="0" applyNumberFormat="1" applyFill="1"/>
    <xf numFmtId="0" fontId="8" fillId="0" borderId="0" xfId="0" applyFont="1"/>
    <xf numFmtId="0" fontId="7" fillId="0" borderId="0" xfId="0" applyFont="1"/>
    <xf numFmtId="1" fontId="0" fillId="0" borderId="0" xfId="0" applyNumberFormat="1"/>
    <xf numFmtId="2" fontId="0" fillId="0" borderId="0" xfId="0" applyNumberFormat="1"/>
  </cellXfs>
  <cellStyles count="3">
    <cellStyle name="Hyperlink" xfId="2" builtinId="8"/>
    <cellStyle name="Normal" xfId="0" builtinId="0"/>
    <cellStyle name="Percent" xfId="1" builtinId="5"/>
  </cellStyles>
  <dxfs count="32">
    <dxf>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 formatCode="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65" formatCode="0.0%"/>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0.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numFmt numFmtId="166" formatCode="0.000"/>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0.0"/>
      <alignment horizontal="center" vertical="bottom" textRotation="0" wrapText="0" indent="0" justifyLastLine="0" shrinkToFit="0" readingOrder="0"/>
    </dxf>
    <dxf>
      <numFmt numFmtId="19" formatCode="d/mm/yyyy"/>
    </dxf>
    <dxf>
      <numFmt numFmtId="19" formatCode="d/mm/yyyy"/>
    </dxf>
    <dxf>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mm/yyyy"/>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9" formatCode="d/mm/yyyy"/>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9" formatCode="d/mm/yyyy"/>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07/relationships/slicerCache" Target="slicerCaches/slicerCache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microsoft.com/office/2007/relationships/slicerCache" Target="slicerCaches/slicerCache2.xml"/><Relationship Id="rId10" Type="http://schemas.openxmlformats.org/officeDocument/2006/relationships/pivotCacheDefinition" Target="pivotCache/pivotCacheDefinition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[EAF 88 - Four Database Examples for Sports Science.xlsx]TrainingSessionReports!PivotTable3</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s>
    <c:plotArea>
      <c:layout>
        <c:manualLayout>
          <c:layoutTarget val="inner"/>
          <c:xMode val="edge"/>
          <c:yMode val="edge"/>
          <c:x val="6.0769759152006823E-2"/>
          <c:y val="8.4265323257766603E-2"/>
          <c:w val="0.919028220645973"/>
          <c:h val="0.78174127478397692"/>
        </c:manualLayout>
      </c:layout>
      <c:barChart>
        <c:barDir val="col"/>
        <c:grouping val="clustered"/>
        <c:varyColors val="0"/>
        <c:ser>
          <c:idx val="0"/>
          <c:order val="0"/>
          <c:tx>
            <c:strRef>
              <c:f>TrainingSessionReports!$P$7</c:f>
              <c:strCache>
                <c:ptCount val="1"/>
                <c:pt idx="0">
                  <c:v>Total</c:v>
                </c:pt>
              </c:strCache>
            </c:strRef>
          </c:tx>
          <c:spPr>
            <a:solidFill>
              <a:schemeClr val="accent1"/>
            </a:solidFill>
            <a:ln>
              <a:noFill/>
            </a:ln>
            <a:effectLst/>
          </c:spPr>
          <c:invertIfNegative val="0"/>
          <c:cat>
            <c:multiLvlStrRef>
              <c:f>TrainingSessionReports!$O$8:$O$22</c:f>
              <c:multiLvlStrCache>
                <c:ptCount val="11"/>
                <c:lvl>
                  <c:pt idx="0">
                    <c:v>1/01/2016</c:v>
                  </c:pt>
                  <c:pt idx="1">
                    <c:v>2/01/2016</c:v>
                  </c:pt>
                  <c:pt idx="2">
                    <c:v>3/01/2016</c:v>
                  </c:pt>
                  <c:pt idx="3">
                    <c:v>5/01/2016</c:v>
                  </c:pt>
                  <c:pt idx="4">
                    <c:v>6/01/2016</c:v>
                  </c:pt>
                  <c:pt idx="5">
                    <c:v>9/01/2016</c:v>
                  </c:pt>
                  <c:pt idx="6">
                    <c:v>10/01/2016</c:v>
                  </c:pt>
                  <c:pt idx="7">
                    <c:v>12/01/2016</c:v>
                  </c:pt>
                  <c:pt idx="8">
                    <c:v>14/01/2016</c:v>
                  </c:pt>
                  <c:pt idx="9">
                    <c:v>15/01/2016</c:v>
                  </c:pt>
                  <c:pt idx="10">
                    <c:v>16/01/2016</c:v>
                  </c:pt>
                </c:lvl>
                <c:lvl>
                  <c:pt idx="0">
                    <c:v>Week 01</c:v>
                  </c:pt>
                  <c:pt idx="5">
                    <c:v>Week 02</c:v>
                  </c:pt>
                  <c:pt idx="9">
                    <c:v>Week 03</c:v>
                  </c:pt>
                </c:lvl>
              </c:multiLvlStrCache>
            </c:multiLvlStrRef>
          </c:cat>
          <c:val>
            <c:numRef>
              <c:f>TrainingSessionReports!$P$8:$P$22</c:f>
              <c:numCache>
                <c:formatCode>General</c:formatCode>
                <c:ptCount val="11"/>
                <c:pt idx="0">
                  <c:v>560</c:v>
                </c:pt>
                <c:pt idx="1">
                  <c:v>880</c:v>
                </c:pt>
                <c:pt idx="2">
                  <c:v>570</c:v>
                </c:pt>
                <c:pt idx="3">
                  <c:v>600</c:v>
                </c:pt>
                <c:pt idx="4">
                  <c:v>680</c:v>
                </c:pt>
                <c:pt idx="5">
                  <c:v>630</c:v>
                </c:pt>
                <c:pt idx="6">
                  <c:v>300</c:v>
                </c:pt>
                <c:pt idx="7">
                  <c:v>550</c:v>
                </c:pt>
                <c:pt idx="8">
                  <c:v>315</c:v>
                </c:pt>
                <c:pt idx="9">
                  <c:v>595</c:v>
                </c:pt>
                <c:pt idx="10">
                  <c:v>520</c:v>
                </c:pt>
              </c:numCache>
            </c:numRef>
          </c:val>
          <c:extLst>
            <c:ext xmlns:c16="http://schemas.microsoft.com/office/drawing/2014/chart" uri="{C3380CC4-5D6E-409C-BE32-E72D297353CC}">
              <c16:uniqueId val="{00000000-5E64-4909-B129-93337CC1FF4C}"/>
            </c:ext>
          </c:extLst>
        </c:ser>
        <c:dLbls>
          <c:showLegendKey val="0"/>
          <c:showVal val="0"/>
          <c:showCatName val="0"/>
          <c:showSerName val="0"/>
          <c:showPercent val="0"/>
          <c:showBubbleSize val="0"/>
        </c:dLbls>
        <c:gapWidth val="100"/>
        <c:overlap val="-27"/>
        <c:axId val="437629616"/>
        <c:axId val="437630600"/>
      </c:barChart>
      <c:catAx>
        <c:axId val="437629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630600"/>
        <c:crosses val="autoZero"/>
        <c:auto val="1"/>
        <c:lblAlgn val="ctr"/>
        <c:lblOffset val="100"/>
        <c:noMultiLvlLbl val="0"/>
      </c:catAx>
      <c:valAx>
        <c:axId val="437630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629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Injury Contact</a:t>
            </a:r>
            <a:r>
              <a:rPr lang="en-US" baseline="0"/>
              <a:t> Type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'Injury Register'!$N$8</c:f>
              <c:strCache>
                <c:ptCount val="1"/>
                <c:pt idx="0">
                  <c:v>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'Injury Register'!$M$9:$M$11</c:f>
              <c:strCache>
                <c:ptCount val="3"/>
                <c:pt idx="0">
                  <c:v>Non-Contact</c:v>
                </c:pt>
                <c:pt idx="1">
                  <c:v>Contact</c:v>
                </c:pt>
                <c:pt idx="2">
                  <c:v>Other</c:v>
                </c:pt>
              </c:strCache>
            </c:strRef>
          </c:cat>
          <c:val>
            <c:numRef>
              <c:f>'Injury Register'!$N$9:$N$11</c:f>
              <c:numCache>
                <c:formatCode>General</c:formatCode>
                <c:ptCount val="3"/>
                <c:pt idx="0">
                  <c:v>4</c:v>
                </c:pt>
                <c:pt idx="1">
                  <c:v>3</c:v>
                </c:pt>
                <c:pt idx="2">
                  <c:v>0</c:v>
                </c:pt>
              </c:numCache>
            </c:numRef>
          </c:val>
          <c:extLst>
            <c:ext xmlns:c16="http://schemas.microsoft.com/office/drawing/2014/chart" uri="{C3380CC4-5D6E-409C-BE32-E72D297353CC}">
              <c16:uniqueId val="{00000000-04BD-4E39-8928-5B39149FE1F9}"/>
            </c:ext>
          </c:extLst>
        </c:ser>
        <c:dLbls>
          <c:showLegendKey val="0"/>
          <c:showVal val="0"/>
          <c:showCatName val="0"/>
          <c:showSerName val="0"/>
          <c:showPercent val="0"/>
          <c:showBubbleSize val="0"/>
        </c:dLbls>
        <c:gapWidth val="100"/>
        <c:overlap val="-27"/>
        <c:axId val="574524240"/>
        <c:axId val="574524568"/>
      </c:barChart>
      <c:catAx>
        <c:axId val="57452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4524568"/>
        <c:crosses val="autoZero"/>
        <c:auto val="1"/>
        <c:lblAlgn val="ctr"/>
        <c:lblOffset val="100"/>
        <c:noMultiLvlLbl val="0"/>
      </c:catAx>
      <c:valAx>
        <c:axId val="574524568"/>
        <c:scaling>
          <c:orientation val="minMax"/>
        </c:scaling>
        <c:delete val="1"/>
        <c:axPos val="l"/>
        <c:numFmt formatCode="General" sourceLinked="1"/>
        <c:majorTickMark val="none"/>
        <c:minorTickMark val="none"/>
        <c:tickLblPos val="nextTo"/>
        <c:crossAx val="574524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2435094-1AA1-4A54-A34A-109692185771}" type="doc">
      <dgm:prSet loTypeId="urn:microsoft.com/office/officeart/2005/8/layout/cycle2" loCatId="cycle" qsTypeId="urn:microsoft.com/office/officeart/2005/8/quickstyle/simple1" qsCatId="simple" csTypeId="urn:microsoft.com/office/officeart/2005/8/colors/accent1_2" csCatId="accent1" phldr="1"/>
      <dgm:spPr/>
      <dgm:t>
        <a:bodyPr/>
        <a:lstStyle/>
        <a:p>
          <a:endParaRPr lang="en-US"/>
        </a:p>
      </dgm:t>
    </dgm:pt>
    <dgm:pt modelId="{5C2478E1-86AE-43CE-9D05-FFA9954555D5}">
      <dgm:prSet phldrT="[Text]"/>
      <dgm:spPr/>
      <dgm:t>
        <a:bodyPr/>
        <a:lstStyle/>
        <a:p>
          <a:r>
            <a:rPr lang="en-US"/>
            <a:t>Inputs</a:t>
          </a:r>
        </a:p>
      </dgm:t>
    </dgm:pt>
    <dgm:pt modelId="{CE6F04A0-E8DE-439B-8C24-AC5CB70F22B9}" type="parTrans" cxnId="{63184C74-668E-4639-B454-31DEB21F3E8E}">
      <dgm:prSet/>
      <dgm:spPr/>
      <dgm:t>
        <a:bodyPr/>
        <a:lstStyle/>
        <a:p>
          <a:endParaRPr lang="en-US"/>
        </a:p>
      </dgm:t>
    </dgm:pt>
    <dgm:pt modelId="{F4FA6683-D6D8-4096-B8D4-39654B84FCB0}" type="sibTrans" cxnId="{63184C74-668E-4639-B454-31DEB21F3E8E}">
      <dgm:prSet/>
      <dgm:spPr/>
      <dgm:t>
        <a:bodyPr/>
        <a:lstStyle/>
        <a:p>
          <a:endParaRPr lang="en-US"/>
        </a:p>
      </dgm:t>
    </dgm:pt>
    <dgm:pt modelId="{90A1E99D-8F1F-49C6-83BD-ED316F495091}">
      <dgm:prSet phldrT="[Text]"/>
      <dgm:spPr/>
      <dgm:t>
        <a:bodyPr/>
        <a:lstStyle/>
        <a:p>
          <a:r>
            <a:rPr lang="en-US"/>
            <a:t>DB</a:t>
          </a:r>
        </a:p>
      </dgm:t>
    </dgm:pt>
    <dgm:pt modelId="{8B5F8804-1BE4-434D-A4B9-33C91A781BD3}" type="parTrans" cxnId="{FF3880F8-924F-40DD-9A1A-1A4451D7B949}">
      <dgm:prSet/>
      <dgm:spPr/>
      <dgm:t>
        <a:bodyPr/>
        <a:lstStyle/>
        <a:p>
          <a:endParaRPr lang="en-US"/>
        </a:p>
      </dgm:t>
    </dgm:pt>
    <dgm:pt modelId="{CEAFD29E-AC7F-4E7C-B356-B503E603D3B5}" type="sibTrans" cxnId="{FF3880F8-924F-40DD-9A1A-1A4451D7B949}">
      <dgm:prSet/>
      <dgm:spPr/>
      <dgm:t>
        <a:bodyPr/>
        <a:lstStyle/>
        <a:p>
          <a:endParaRPr lang="en-US"/>
        </a:p>
      </dgm:t>
    </dgm:pt>
    <dgm:pt modelId="{D2A5B5FF-21DA-461D-8EBA-CEF7FE8278DE}">
      <dgm:prSet phldrT="[Text]"/>
      <dgm:spPr/>
      <dgm:t>
        <a:bodyPr/>
        <a:lstStyle/>
        <a:p>
          <a:r>
            <a:rPr lang="en-US"/>
            <a:t>Outputs</a:t>
          </a:r>
        </a:p>
      </dgm:t>
    </dgm:pt>
    <dgm:pt modelId="{47A365D1-5BD1-478F-83A9-F23866BE3D15}" type="parTrans" cxnId="{900A7768-3046-4AD4-A670-224321D5C565}">
      <dgm:prSet/>
      <dgm:spPr/>
      <dgm:t>
        <a:bodyPr/>
        <a:lstStyle/>
        <a:p>
          <a:endParaRPr lang="en-US"/>
        </a:p>
      </dgm:t>
    </dgm:pt>
    <dgm:pt modelId="{CAE25711-E6B4-4D94-9F2F-43571D174361}" type="sibTrans" cxnId="{900A7768-3046-4AD4-A670-224321D5C565}">
      <dgm:prSet/>
      <dgm:spPr/>
      <dgm:t>
        <a:bodyPr/>
        <a:lstStyle/>
        <a:p>
          <a:endParaRPr lang="en-US"/>
        </a:p>
      </dgm:t>
    </dgm:pt>
    <dgm:pt modelId="{BB440834-CCBF-424E-9B69-BAEC869A36C9}">
      <dgm:prSet phldrT="[Text]"/>
      <dgm:spPr/>
      <dgm:t>
        <a:bodyPr/>
        <a:lstStyle/>
        <a:p>
          <a:r>
            <a:rPr lang="en-US"/>
            <a:t>Conversations</a:t>
          </a:r>
        </a:p>
      </dgm:t>
    </dgm:pt>
    <dgm:pt modelId="{73A15B22-B7C7-4203-B737-B3FDAE61F44C}" type="parTrans" cxnId="{8929BF2B-2D32-49FF-BFC1-0E83F830237F}">
      <dgm:prSet/>
      <dgm:spPr/>
      <dgm:t>
        <a:bodyPr/>
        <a:lstStyle/>
        <a:p>
          <a:endParaRPr lang="en-US"/>
        </a:p>
      </dgm:t>
    </dgm:pt>
    <dgm:pt modelId="{5EACA91E-292A-4892-A526-49AE627311FB}" type="sibTrans" cxnId="{8929BF2B-2D32-49FF-BFC1-0E83F830237F}">
      <dgm:prSet/>
      <dgm:spPr/>
      <dgm:t>
        <a:bodyPr/>
        <a:lstStyle/>
        <a:p>
          <a:endParaRPr lang="en-US"/>
        </a:p>
      </dgm:t>
    </dgm:pt>
    <dgm:pt modelId="{F1202E97-9072-4867-BC74-032F24BE1A5F}" type="pres">
      <dgm:prSet presAssocID="{D2435094-1AA1-4A54-A34A-109692185771}" presName="cycle" presStyleCnt="0">
        <dgm:presLayoutVars>
          <dgm:dir/>
          <dgm:resizeHandles val="exact"/>
        </dgm:presLayoutVars>
      </dgm:prSet>
      <dgm:spPr/>
    </dgm:pt>
    <dgm:pt modelId="{8F0ABFB3-F4CC-4FB2-999C-EA31FB997E03}" type="pres">
      <dgm:prSet presAssocID="{5C2478E1-86AE-43CE-9D05-FFA9954555D5}" presName="node" presStyleLbl="node1" presStyleIdx="0" presStyleCnt="4">
        <dgm:presLayoutVars>
          <dgm:bulletEnabled val="1"/>
        </dgm:presLayoutVars>
      </dgm:prSet>
      <dgm:spPr/>
    </dgm:pt>
    <dgm:pt modelId="{C63C95ED-5C33-45D8-84A6-A151B9C75FE9}" type="pres">
      <dgm:prSet presAssocID="{F4FA6683-D6D8-4096-B8D4-39654B84FCB0}" presName="sibTrans" presStyleLbl="sibTrans2D1" presStyleIdx="0" presStyleCnt="4"/>
      <dgm:spPr/>
    </dgm:pt>
    <dgm:pt modelId="{69FEC5B8-72DC-46BF-8304-D820829722F5}" type="pres">
      <dgm:prSet presAssocID="{F4FA6683-D6D8-4096-B8D4-39654B84FCB0}" presName="connectorText" presStyleLbl="sibTrans2D1" presStyleIdx="0" presStyleCnt="4"/>
      <dgm:spPr/>
    </dgm:pt>
    <dgm:pt modelId="{C42127E7-A981-4177-A4AA-22A59A6CFFE4}" type="pres">
      <dgm:prSet presAssocID="{90A1E99D-8F1F-49C6-83BD-ED316F495091}" presName="node" presStyleLbl="node1" presStyleIdx="1" presStyleCnt="4">
        <dgm:presLayoutVars>
          <dgm:bulletEnabled val="1"/>
        </dgm:presLayoutVars>
      </dgm:prSet>
      <dgm:spPr/>
    </dgm:pt>
    <dgm:pt modelId="{F649D737-7B81-497C-AA55-E1A84B527768}" type="pres">
      <dgm:prSet presAssocID="{CEAFD29E-AC7F-4E7C-B356-B503E603D3B5}" presName="sibTrans" presStyleLbl="sibTrans2D1" presStyleIdx="1" presStyleCnt="4"/>
      <dgm:spPr/>
    </dgm:pt>
    <dgm:pt modelId="{46953B5D-3A07-4D90-891E-D3BE715F51FD}" type="pres">
      <dgm:prSet presAssocID="{CEAFD29E-AC7F-4E7C-B356-B503E603D3B5}" presName="connectorText" presStyleLbl="sibTrans2D1" presStyleIdx="1" presStyleCnt="4"/>
      <dgm:spPr/>
    </dgm:pt>
    <dgm:pt modelId="{415F6973-D762-4E64-A0B0-DA69290C1323}" type="pres">
      <dgm:prSet presAssocID="{D2A5B5FF-21DA-461D-8EBA-CEF7FE8278DE}" presName="node" presStyleLbl="node1" presStyleIdx="2" presStyleCnt="4">
        <dgm:presLayoutVars>
          <dgm:bulletEnabled val="1"/>
        </dgm:presLayoutVars>
      </dgm:prSet>
      <dgm:spPr/>
    </dgm:pt>
    <dgm:pt modelId="{5C4542FA-4C13-4C20-91A2-5D600DFF2C81}" type="pres">
      <dgm:prSet presAssocID="{CAE25711-E6B4-4D94-9F2F-43571D174361}" presName="sibTrans" presStyleLbl="sibTrans2D1" presStyleIdx="2" presStyleCnt="4"/>
      <dgm:spPr/>
    </dgm:pt>
    <dgm:pt modelId="{5E95CF43-5654-4D84-A0CD-02649DBDE875}" type="pres">
      <dgm:prSet presAssocID="{CAE25711-E6B4-4D94-9F2F-43571D174361}" presName="connectorText" presStyleLbl="sibTrans2D1" presStyleIdx="2" presStyleCnt="4"/>
      <dgm:spPr/>
    </dgm:pt>
    <dgm:pt modelId="{8FB3B6C5-85C9-4E63-819B-46F9038CD202}" type="pres">
      <dgm:prSet presAssocID="{BB440834-CCBF-424E-9B69-BAEC869A36C9}" presName="node" presStyleLbl="node1" presStyleIdx="3" presStyleCnt="4">
        <dgm:presLayoutVars>
          <dgm:bulletEnabled val="1"/>
        </dgm:presLayoutVars>
      </dgm:prSet>
      <dgm:spPr/>
    </dgm:pt>
    <dgm:pt modelId="{DFD28744-376B-4A85-BFFB-02B7500A257D}" type="pres">
      <dgm:prSet presAssocID="{5EACA91E-292A-4892-A526-49AE627311FB}" presName="sibTrans" presStyleLbl="sibTrans2D1" presStyleIdx="3" presStyleCnt="4"/>
      <dgm:spPr/>
    </dgm:pt>
    <dgm:pt modelId="{4D16E7D9-0481-42D0-9F75-31D9B047F850}" type="pres">
      <dgm:prSet presAssocID="{5EACA91E-292A-4892-A526-49AE627311FB}" presName="connectorText" presStyleLbl="sibTrans2D1" presStyleIdx="3" presStyleCnt="4"/>
      <dgm:spPr/>
    </dgm:pt>
  </dgm:ptLst>
  <dgm:cxnLst>
    <dgm:cxn modelId="{900A7768-3046-4AD4-A670-224321D5C565}" srcId="{D2435094-1AA1-4A54-A34A-109692185771}" destId="{D2A5B5FF-21DA-461D-8EBA-CEF7FE8278DE}" srcOrd="2" destOrd="0" parTransId="{47A365D1-5BD1-478F-83A9-F23866BE3D15}" sibTransId="{CAE25711-E6B4-4D94-9F2F-43571D174361}"/>
    <dgm:cxn modelId="{BEFB0A41-29BF-4DF9-B6CE-925DAFBE29AF}" type="presOf" srcId="{D2A5B5FF-21DA-461D-8EBA-CEF7FE8278DE}" destId="{415F6973-D762-4E64-A0B0-DA69290C1323}" srcOrd="0" destOrd="0" presId="urn:microsoft.com/office/officeart/2005/8/layout/cycle2"/>
    <dgm:cxn modelId="{D42246F4-0EFD-4122-ADB6-8E902651DC8A}" type="presOf" srcId="{CAE25711-E6B4-4D94-9F2F-43571D174361}" destId="{5E95CF43-5654-4D84-A0CD-02649DBDE875}" srcOrd="1" destOrd="0" presId="urn:microsoft.com/office/officeart/2005/8/layout/cycle2"/>
    <dgm:cxn modelId="{A8328D3D-AC45-43E3-B272-26F7D1C7DD55}" type="presOf" srcId="{CEAFD29E-AC7F-4E7C-B356-B503E603D3B5}" destId="{F649D737-7B81-497C-AA55-E1A84B527768}" srcOrd="0" destOrd="0" presId="urn:microsoft.com/office/officeart/2005/8/layout/cycle2"/>
    <dgm:cxn modelId="{9CAA5238-8C70-463A-B566-7425BB5C7C48}" type="presOf" srcId="{CEAFD29E-AC7F-4E7C-B356-B503E603D3B5}" destId="{46953B5D-3A07-4D90-891E-D3BE715F51FD}" srcOrd="1" destOrd="0" presId="urn:microsoft.com/office/officeart/2005/8/layout/cycle2"/>
    <dgm:cxn modelId="{7FDF1430-DE62-47DA-870D-6D262F7CFE4E}" type="presOf" srcId="{CAE25711-E6B4-4D94-9F2F-43571D174361}" destId="{5C4542FA-4C13-4C20-91A2-5D600DFF2C81}" srcOrd="0" destOrd="0" presId="urn:microsoft.com/office/officeart/2005/8/layout/cycle2"/>
    <dgm:cxn modelId="{3E62DC82-744C-4B5E-A5A8-CB958C1C5123}" type="presOf" srcId="{D2435094-1AA1-4A54-A34A-109692185771}" destId="{F1202E97-9072-4867-BC74-032F24BE1A5F}" srcOrd="0" destOrd="0" presId="urn:microsoft.com/office/officeart/2005/8/layout/cycle2"/>
    <dgm:cxn modelId="{8929BF2B-2D32-49FF-BFC1-0E83F830237F}" srcId="{D2435094-1AA1-4A54-A34A-109692185771}" destId="{BB440834-CCBF-424E-9B69-BAEC869A36C9}" srcOrd="3" destOrd="0" parTransId="{73A15B22-B7C7-4203-B737-B3FDAE61F44C}" sibTransId="{5EACA91E-292A-4892-A526-49AE627311FB}"/>
    <dgm:cxn modelId="{A04F16D4-EC34-4986-89E8-FE2AF1E2F230}" type="presOf" srcId="{90A1E99D-8F1F-49C6-83BD-ED316F495091}" destId="{C42127E7-A981-4177-A4AA-22A59A6CFFE4}" srcOrd="0" destOrd="0" presId="urn:microsoft.com/office/officeart/2005/8/layout/cycle2"/>
    <dgm:cxn modelId="{FC25534D-9BDB-49E1-A5DD-CF4A95667DF4}" type="presOf" srcId="{5EACA91E-292A-4892-A526-49AE627311FB}" destId="{4D16E7D9-0481-42D0-9F75-31D9B047F850}" srcOrd="1" destOrd="0" presId="urn:microsoft.com/office/officeart/2005/8/layout/cycle2"/>
    <dgm:cxn modelId="{2D815E38-12AE-4752-886C-0DDDCB01ED31}" type="presOf" srcId="{F4FA6683-D6D8-4096-B8D4-39654B84FCB0}" destId="{C63C95ED-5C33-45D8-84A6-A151B9C75FE9}" srcOrd="0" destOrd="0" presId="urn:microsoft.com/office/officeart/2005/8/layout/cycle2"/>
    <dgm:cxn modelId="{FF3880F8-924F-40DD-9A1A-1A4451D7B949}" srcId="{D2435094-1AA1-4A54-A34A-109692185771}" destId="{90A1E99D-8F1F-49C6-83BD-ED316F495091}" srcOrd="1" destOrd="0" parTransId="{8B5F8804-1BE4-434D-A4B9-33C91A781BD3}" sibTransId="{CEAFD29E-AC7F-4E7C-B356-B503E603D3B5}"/>
    <dgm:cxn modelId="{EB8D8A1E-097A-487F-BCA2-6E389CA4D0FE}" type="presOf" srcId="{BB440834-CCBF-424E-9B69-BAEC869A36C9}" destId="{8FB3B6C5-85C9-4E63-819B-46F9038CD202}" srcOrd="0" destOrd="0" presId="urn:microsoft.com/office/officeart/2005/8/layout/cycle2"/>
    <dgm:cxn modelId="{6F1D1D85-BA0B-4B75-B9C1-8EC7D529D984}" type="presOf" srcId="{5EACA91E-292A-4892-A526-49AE627311FB}" destId="{DFD28744-376B-4A85-BFFB-02B7500A257D}" srcOrd="0" destOrd="0" presId="urn:microsoft.com/office/officeart/2005/8/layout/cycle2"/>
    <dgm:cxn modelId="{E4698953-9CBE-4D77-A838-9BF18B9311B1}" type="presOf" srcId="{F4FA6683-D6D8-4096-B8D4-39654B84FCB0}" destId="{69FEC5B8-72DC-46BF-8304-D820829722F5}" srcOrd="1" destOrd="0" presId="urn:microsoft.com/office/officeart/2005/8/layout/cycle2"/>
    <dgm:cxn modelId="{63184C74-668E-4639-B454-31DEB21F3E8E}" srcId="{D2435094-1AA1-4A54-A34A-109692185771}" destId="{5C2478E1-86AE-43CE-9D05-FFA9954555D5}" srcOrd="0" destOrd="0" parTransId="{CE6F04A0-E8DE-439B-8C24-AC5CB70F22B9}" sibTransId="{F4FA6683-D6D8-4096-B8D4-39654B84FCB0}"/>
    <dgm:cxn modelId="{10819072-1949-41F1-8D2B-F05EC5CD86B9}" type="presOf" srcId="{5C2478E1-86AE-43CE-9D05-FFA9954555D5}" destId="{8F0ABFB3-F4CC-4FB2-999C-EA31FB997E03}" srcOrd="0" destOrd="0" presId="urn:microsoft.com/office/officeart/2005/8/layout/cycle2"/>
    <dgm:cxn modelId="{8227E352-EC7D-4BE2-93A8-2A35DD7F1F19}" type="presParOf" srcId="{F1202E97-9072-4867-BC74-032F24BE1A5F}" destId="{8F0ABFB3-F4CC-4FB2-999C-EA31FB997E03}" srcOrd="0" destOrd="0" presId="urn:microsoft.com/office/officeart/2005/8/layout/cycle2"/>
    <dgm:cxn modelId="{5007BFAC-39FA-41AE-9022-D2F2D34BE439}" type="presParOf" srcId="{F1202E97-9072-4867-BC74-032F24BE1A5F}" destId="{C63C95ED-5C33-45D8-84A6-A151B9C75FE9}" srcOrd="1" destOrd="0" presId="urn:microsoft.com/office/officeart/2005/8/layout/cycle2"/>
    <dgm:cxn modelId="{116676E6-6DC0-435F-A020-0F601290D247}" type="presParOf" srcId="{C63C95ED-5C33-45D8-84A6-A151B9C75FE9}" destId="{69FEC5B8-72DC-46BF-8304-D820829722F5}" srcOrd="0" destOrd="0" presId="urn:microsoft.com/office/officeart/2005/8/layout/cycle2"/>
    <dgm:cxn modelId="{D020591D-CB56-4D98-BA7B-433AAAEB99DB}" type="presParOf" srcId="{F1202E97-9072-4867-BC74-032F24BE1A5F}" destId="{C42127E7-A981-4177-A4AA-22A59A6CFFE4}" srcOrd="2" destOrd="0" presId="urn:microsoft.com/office/officeart/2005/8/layout/cycle2"/>
    <dgm:cxn modelId="{40D3B6F8-FFFF-417F-A0B4-4CA8BB2F116C}" type="presParOf" srcId="{F1202E97-9072-4867-BC74-032F24BE1A5F}" destId="{F649D737-7B81-497C-AA55-E1A84B527768}" srcOrd="3" destOrd="0" presId="urn:microsoft.com/office/officeart/2005/8/layout/cycle2"/>
    <dgm:cxn modelId="{34E1F842-C16D-4F0F-8D62-323C1F452C4C}" type="presParOf" srcId="{F649D737-7B81-497C-AA55-E1A84B527768}" destId="{46953B5D-3A07-4D90-891E-D3BE715F51FD}" srcOrd="0" destOrd="0" presId="urn:microsoft.com/office/officeart/2005/8/layout/cycle2"/>
    <dgm:cxn modelId="{CC962CDB-22A6-4AAD-A02E-42110009187C}" type="presParOf" srcId="{F1202E97-9072-4867-BC74-032F24BE1A5F}" destId="{415F6973-D762-4E64-A0B0-DA69290C1323}" srcOrd="4" destOrd="0" presId="urn:microsoft.com/office/officeart/2005/8/layout/cycle2"/>
    <dgm:cxn modelId="{A92CAA14-4AEC-4809-909F-F131CA5754FC}" type="presParOf" srcId="{F1202E97-9072-4867-BC74-032F24BE1A5F}" destId="{5C4542FA-4C13-4C20-91A2-5D600DFF2C81}" srcOrd="5" destOrd="0" presId="urn:microsoft.com/office/officeart/2005/8/layout/cycle2"/>
    <dgm:cxn modelId="{58F69611-38AF-4549-9F46-311C91E6E9B9}" type="presParOf" srcId="{5C4542FA-4C13-4C20-91A2-5D600DFF2C81}" destId="{5E95CF43-5654-4D84-A0CD-02649DBDE875}" srcOrd="0" destOrd="0" presId="urn:microsoft.com/office/officeart/2005/8/layout/cycle2"/>
    <dgm:cxn modelId="{7365D6FE-BB9B-4784-AB7B-AB0CED7771AC}" type="presParOf" srcId="{F1202E97-9072-4867-BC74-032F24BE1A5F}" destId="{8FB3B6C5-85C9-4E63-819B-46F9038CD202}" srcOrd="6" destOrd="0" presId="urn:microsoft.com/office/officeart/2005/8/layout/cycle2"/>
    <dgm:cxn modelId="{82541ADB-F30F-4B04-8619-55A658798D19}" type="presParOf" srcId="{F1202E97-9072-4867-BC74-032F24BE1A5F}" destId="{DFD28744-376B-4A85-BFFB-02B7500A257D}" srcOrd="7" destOrd="0" presId="urn:microsoft.com/office/officeart/2005/8/layout/cycle2"/>
    <dgm:cxn modelId="{E532D33D-B1B6-42E6-91B6-DC31A3A1D90F}" type="presParOf" srcId="{DFD28744-376B-4A85-BFFB-02B7500A257D}" destId="{4D16E7D9-0481-42D0-9F75-31D9B047F850}" srcOrd="0" destOrd="0" presId="urn:microsoft.com/office/officeart/2005/8/layout/cycle2"/>
  </dgm:cxnLst>
  <dgm:bg/>
  <dgm:whole/>
  <dgm:extLst>
    <a:ext uri="http://schemas.microsoft.com/office/drawing/2008/diagram">
      <dsp:dataModelExt xmlns:dsp="http://schemas.microsoft.com/office/drawing/2008/diagram" relId="rId11"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F0ABFB3-F4CC-4FB2-999C-EA31FB997E03}">
      <dsp:nvSpPr>
        <dsp:cNvPr id="0" name=""/>
        <dsp:cNvSpPr/>
      </dsp:nvSpPr>
      <dsp:spPr>
        <a:xfrm>
          <a:off x="2152632" y="1117"/>
          <a:ext cx="1099075" cy="1099075"/>
        </a:xfrm>
        <a:prstGeom prst="ellipse">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a:t>Inputs</a:t>
          </a:r>
        </a:p>
      </dsp:txBody>
      <dsp:txXfrm>
        <a:off x="2313588" y="162073"/>
        <a:ext cx="777163" cy="777163"/>
      </dsp:txXfrm>
    </dsp:sp>
    <dsp:sp modelId="{C63C95ED-5C33-45D8-84A6-A151B9C75FE9}">
      <dsp:nvSpPr>
        <dsp:cNvPr id="0" name=""/>
        <dsp:cNvSpPr/>
      </dsp:nvSpPr>
      <dsp:spPr>
        <a:xfrm rot="2700000">
          <a:off x="3133659" y="942551"/>
          <a:ext cx="291751" cy="370938"/>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lang="en-US" sz="800" kern="1200"/>
        </a:p>
      </dsp:txBody>
      <dsp:txXfrm>
        <a:off x="3146477" y="985794"/>
        <a:ext cx="204226" cy="222562"/>
      </dsp:txXfrm>
    </dsp:sp>
    <dsp:sp modelId="{C42127E7-A981-4177-A4AA-22A59A6CFFE4}">
      <dsp:nvSpPr>
        <dsp:cNvPr id="0" name=""/>
        <dsp:cNvSpPr/>
      </dsp:nvSpPr>
      <dsp:spPr>
        <a:xfrm>
          <a:off x="3319040" y="1167525"/>
          <a:ext cx="1099075" cy="1099075"/>
        </a:xfrm>
        <a:prstGeom prst="ellipse">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a:t>DB</a:t>
          </a:r>
        </a:p>
      </dsp:txBody>
      <dsp:txXfrm>
        <a:off x="3479996" y="1328481"/>
        <a:ext cx="777163" cy="777163"/>
      </dsp:txXfrm>
    </dsp:sp>
    <dsp:sp modelId="{F649D737-7B81-497C-AA55-E1A84B527768}">
      <dsp:nvSpPr>
        <dsp:cNvPr id="0" name=""/>
        <dsp:cNvSpPr/>
      </dsp:nvSpPr>
      <dsp:spPr>
        <a:xfrm rot="8100000">
          <a:off x="3145337" y="2108959"/>
          <a:ext cx="291751" cy="370938"/>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lang="en-US" sz="800" kern="1200"/>
        </a:p>
      </dsp:txBody>
      <dsp:txXfrm rot="10800000">
        <a:off x="3220044" y="2152202"/>
        <a:ext cx="204226" cy="222562"/>
      </dsp:txXfrm>
    </dsp:sp>
    <dsp:sp modelId="{415F6973-D762-4E64-A0B0-DA69290C1323}">
      <dsp:nvSpPr>
        <dsp:cNvPr id="0" name=""/>
        <dsp:cNvSpPr/>
      </dsp:nvSpPr>
      <dsp:spPr>
        <a:xfrm>
          <a:off x="2152632" y="2333933"/>
          <a:ext cx="1099075" cy="1099075"/>
        </a:xfrm>
        <a:prstGeom prst="ellipse">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a:t>Outputs</a:t>
          </a:r>
        </a:p>
      </dsp:txBody>
      <dsp:txXfrm>
        <a:off x="2313588" y="2494889"/>
        <a:ext cx="777163" cy="777163"/>
      </dsp:txXfrm>
    </dsp:sp>
    <dsp:sp modelId="{5C4542FA-4C13-4C20-91A2-5D600DFF2C81}">
      <dsp:nvSpPr>
        <dsp:cNvPr id="0" name=""/>
        <dsp:cNvSpPr/>
      </dsp:nvSpPr>
      <dsp:spPr>
        <a:xfrm rot="13500000">
          <a:off x="1978928" y="2120637"/>
          <a:ext cx="291751" cy="370938"/>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lang="en-US" sz="800" kern="1200"/>
        </a:p>
      </dsp:txBody>
      <dsp:txXfrm rot="10800000">
        <a:off x="2053635" y="2225770"/>
        <a:ext cx="204226" cy="222562"/>
      </dsp:txXfrm>
    </dsp:sp>
    <dsp:sp modelId="{8FB3B6C5-85C9-4E63-819B-46F9038CD202}">
      <dsp:nvSpPr>
        <dsp:cNvPr id="0" name=""/>
        <dsp:cNvSpPr/>
      </dsp:nvSpPr>
      <dsp:spPr>
        <a:xfrm>
          <a:off x="986223" y="1167525"/>
          <a:ext cx="1099075" cy="1099075"/>
        </a:xfrm>
        <a:prstGeom prst="ellipse">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12700" tIns="12700" rIns="12700" bIns="12700" numCol="1" spcCol="1270" anchor="ctr" anchorCtr="0">
          <a:noAutofit/>
        </a:bodyPr>
        <a:lstStyle/>
        <a:p>
          <a:pPr marL="0" lvl="0" indent="0" algn="ctr" defTabSz="444500">
            <a:lnSpc>
              <a:spcPct val="90000"/>
            </a:lnSpc>
            <a:spcBef>
              <a:spcPct val="0"/>
            </a:spcBef>
            <a:spcAft>
              <a:spcPct val="35000"/>
            </a:spcAft>
            <a:buNone/>
          </a:pPr>
          <a:r>
            <a:rPr lang="en-US" sz="1000" kern="1200"/>
            <a:t>Conversations</a:t>
          </a:r>
        </a:p>
      </dsp:txBody>
      <dsp:txXfrm>
        <a:off x="1147179" y="1328481"/>
        <a:ext cx="777163" cy="777163"/>
      </dsp:txXfrm>
    </dsp:sp>
    <dsp:sp modelId="{DFD28744-376B-4A85-BFFB-02B7500A257D}">
      <dsp:nvSpPr>
        <dsp:cNvPr id="0" name=""/>
        <dsp:cNvSpPr/>
      </dsp:nvSpPr>
      <dsp:spPr>
        <a:xfrm rot="18900000">
          <a:off x="1967251" y="954228"/>
          <a:ext cx="291751" cy="370938"/>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lang="en-US" sz="800" kern="1200"/>
        </a:p>
      </dsp:txBody>
      <dsp:txXfrm>
        <a:off x="1980069" y="1059361"/>
        <a:ext cx="204226" cy="222562"/>
      </dsp:txXfrm>
    </dsp:sp>
  </dsp:spTree>
</dsp:drawing>
</file>

<file path=xl/diagrams/layout1.xml><?xml version="1.0" encoding="utf-8"?>
<dgm:layoutDef xmlns:dgm="http://schemas.openxmlformats.org/drawingml/2006/diagram" xmlns:a="http://schemas.openxmlformats.org/drawingml/2006/main" uniqueId="urn:microsoft.com/office/officeart/2005/8/layout/cycle2">
  <dgm:title val=""/>
  <dgm:desc val=""/>
  <dgm:catLst>
    <dgm:cat type="cycle" pri="1000"/>
    <dgm:cat type="convert" pri="10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onstrLst>
      <dgm:constr type="w" for="ch" ptType="node" refType="w"/>
      <dgm:constr type="w" for="ch" ptType="sibTrans" refType="w" refFor="ch" refPtType="node" op="equ" fact="0.25"/>
      <dgm:constr type="sibSp" refType="w" refFor="ch" refPtType="node" fact="0.5"/>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sibTransForEach" axis="followSib" ptType="sibTrans" hideLastTrans="0" cnt="1">
            <dgm:layoutNode name="sibTrans">
              <dgm:choose name="Name11">
                <dgm:if name="Name12" axis="par ch" ptType="doc node" func="cnt" op="lt" val="3">
                  <dgm:alg type="conn">
                    <dgm:param type="begPts" val="radial"/>
                    <dgm:param type="endPts" val="radial"/>
                  </dgm:alg>
                </dgm:if>
                <dgm:else name="Name13">
                  <dgm:alg type="conn">
                    <dgm:param type="begPts" val="auto"/>
                    <dgm:param type="endPts" val="auto"/>
                  </dgm:alg>
                </dgm:else>
              </dgm:choose>
              <dgm:shape xmlns:r="http://schemas.openxmlformats.org/officeDocument/2006/relationships" type="conn" r:blip="">
                <dgm:adjLst/>
              </dgm:shape>
              <dgm:presOf axis="self"/>
              <dgm:constrLst>
                <dgm:constr type="h" refType="w" fact="1.35"/>
                <dgm:constr type="connDist"/>
                <dgm:constr type="w" for="ch" refType="connDist" fact="0.45"/>
                <dgm:constr type="h" for="ch" refType="h"/>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14"/>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diagramLayout" Target="../diagrams/layout1.xml"/><Relationship Id="rId3" Type="http://schemas.openxmlformats.org/officeDocument/2006/relationships/image" Target="../media/image3.png"/><Relationship Id="rId7" Type="http://schemas.openxmlformats.org/officeDocument/2006/relationships/diagramData" Target="../diagrams/data1.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microsoft.com/office/2007/relationships/diagramDrawing" Target="../diagrams/drawing1.xml"/><Relationship Id="rId5" Type="http://schemas.openxmlformats.org/officeDocument/2006/relationships/image" Target="../media/image5.png"/><Relationship Id="rId10" Type="http://schemas.openxmlformats.org/officeDocument/2006/relationships/diagramColors" Target="../diagrams/colors1.xml"/><Relationship Id="rId4" Type="http://schemas.openxmlformats.org/officeDocument/2006/relationships/image" Target="../media/image4.png"/><Relationship Id="rId9" Type="http://schemas.openxmlformats.org/officeDocument/2006/relationships/diagramQuickStyle" Target="../diagrams/quickStyle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7</xdr:col>
      <xdr:colOff>333375</xdr:colOff>
      <xdr:row>0</xdr:row>
      <xdr:rowOff>119713</xdr:rowOff>
    </xdr:from>
    <xdr:to>
      <xdr:col>10</xdr:col>
      <xdr:colOff>363595</xdr:colOff>
      <xdr:row>6</xdr:row>
      <xdr:rowOff>15875</xdr:rowOff>
    </xdr:to>
    <xdr:pic>
      <xdr:nvPicPr>
        <xdr:cNvPr id="3" name="Picture 2"/>
        <xdr:cNvPicPr>
          <a:picLocks noChangeAspect="1"/>
        </xdr:cNvPicPr>
      </xdr:nvPicPr>
      <xdr:blipFill>
        <a:blip xmlns:r="http://schemas.openxmlformats.org/officeDocument/2006/relationships" r:embed="rId1"/>
        <a:stretch>
          <a:fillRect/>
        </a:stretch>
      </xdr:blipFill>
      <xdr:spPr>
        <a:xfrm>
          <a:off x="5691188" y="119713"/>
          <a:ext cx="1863782" cy="1189975"/>
        </a:xfrm>
        <a:prstGeom prst="rect">
          <a:avLst/>
        </a:prstGeom>
      </xdr:spPr>
    </xdr:pic>
    <xdr:clientData/>
  </xdr:twoCellAnchor>
  <xdr:twoCellAnchor>
    <xdr:from>
      <xdr:col>7</xdr:col>
      <xdr:colOff>231702</xdr:colOff>
      <xdr:row>2</xdr:row>
      <xdr:rowOff>124559</xdr:rowOff>
    </xdr:from>
    <xdr:to>
      <xdr:col>19</xdr:col>
      <xdr:colOff>378941</xdr:colOff>
      <xdr:row>30</xdr:row>
      <xdr:rowOff>81990</xdr:rowOff>
    </xdr:to>
    <xdr:grpSp>
      <xdr:nvGrpSpPr>
        <xdr:cNvPr id="20" name="Group 19"/>
        <xdr:cNvGrpSpPr/>
      </xdr:nvGrpSpPr>
      <xdr:grpSpPr>
        <a:xfrm>
          <a:off x="5589515" y="656372"/>
          <a:ext cx="7481489" cy="5299368"/>
          <a:chOff x="5939375" y="659424"/>
          <a:chExt cx="7444854" cy="5298758"/>
        </a:xfrm>
      </xdr:grpSpPr>
      <xdr:pic>
        <xdr:nvPicPr>
          <xdr:cNvPr id="2" name="Picture 1"/>
          <xdr:cNvPicPr>
            <a:picLocks noChangeAspect="1"/>
          </xdr:cNvPicPr>
        </xdr:nvPicPr>
        <xdr:blipFill>
          <a:blip xmlns:r="http://schemas.openxmlformats.org/officeDocument/2006/relationships" r:embed="rId2"/>
          <a:stretch>
            <a:fillRect/>
          </a:stretch>
        </xdr:blipFill>
        <xdr:spPr>
          <a:xfrm>
            <a:off x="6004415" y="1351817"/>
            <a:ext cx="2362736" cy="2641357"/>
          </a:xfrm>
          <a:prstGeom prst="rect">
            <a:avLst/>
          </a:prstGeom>
        </xdr:spPr>
      </xdr:pic>
      <xdr:sp macro="" textlink="">
        <xdr:nvSpPr>
          <xdr:cNvPr id="4" name="TextBox 3"/>
          <xdr:cNvSpPr txBox="1"/>
        </xdr:nvSpPr>
        <xdr:spPr>
          <a:xfrm rot="19516333">
            <a:off x="6191251" y="4388829"/>
            <a:ext cx="981807" cy="44694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RPE</a:t>
            </a:r>
          </a:p>
        </xdr:txBody>
      </xdr:sp>
      <xdr:sp macro="" textlink="">
        <xdr:nvSpPr>
          <xdr:cNvPr id="5" name="TextBox 4"/>
          <xdr:cNvSpPr txBox="1"/>
        </xdr:nvSpPr>
        <xdr:spPr>
          <a:xfrm rot="20590449">
            <a:off x="6282836" y="4758838"/>
            <a:ext cx="981807" cy="44694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SLEEP</a:t>
            </a:r>
          </a:p>
        </xdr:txBody>
      </xdr:sp>
      <xdr:sp macro="" textlink="">
        <xdr:nvSpPr>
          <xdr:cNvPr id="6" name="TextBox 5"/>
          <xdr:cNvSpPr txBox="1"/>
        </xdr:nvSpPr>
        <xdr:spPr>
          <a:xfrm rot="1098528">
            <a:off x="6861662" y="4553681"/>
            <a:ext cx="981807" cy="4469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1RM</a:t>
            </a:r>
          </a:p>
        </xdr:txBody>
      </xdr:sp>
      <xdr:sp macro="" textlink="">
        <xdr:nvSpPr>
          <xdr:cNvPr id="7" name="TextBox 6"/>
          <xdr:cNvSpPr txBox="1"/>
        </xdr:nvSpPr>
        <xdr:spPr>
          <a:xfrm rot="19634374">
            <a:off x="6714551" y="4926850"/>
            <a:ext cx="1173254" cy="44694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DISTANCE</a:t>
            </a:r>
          </a:p>
        </xdr:txBody>
      </xdr:sp>
      <xdr:sp macro="" textlink="">
        <xdr:nvSpPr>
          <xdr:cNvPr id="8" name="Down Arrow 7"/>
          <xdr:cNvSpPr/>
        </xdr:nvSpPr>
        <xdr:spPr>
          <a:xfrm rot="10800000">
            <a:off x="6762750" y="3582866"/>
            <a:ext cx="219808" cy="930519"/>
          </a:xfrm>
          <a:prstGeom prst="downArrow">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NZ" sz="1100"/>
          </a:p>
        </xdr:txBody>
      </xdr:sp>
      <xdr:sp macro="" textlink="">
        <xdr:nvSpPr>
          <xdr:cNvPr id="9" name="TextBox 8"/>
          <xdr:cNvSpPr txBox="1"/>
        </xdr:nvSpPr>
        <xdr:spPr>
          <a:xfrm rot="20590449">
            <a:off x="5939375" y="5092569"/>
            <a:ext cx="1186782" cy="44694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FATIGUE</a:t>
            </a:r>
          </a:p>
        </xdr:txBody>
      </xdr:sp>
      <xdr:sp macro="" textlink="">
        <xdr:nvSpPr>
          <xdr:cNvPr id="10" name="TextBox 9"/>
          <xdr:cNvSpPr txBox="1"/>
        </xdr:nvSpPr>
        <xdr:spPr>
          <a:xfrm rot="892249">
            <a:off x="6200940" y="5511240"/>
            <a:ext cx="1469619" cy="446942"/>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800" b="1">
                <a:latin typeface="+mn-lt"/>
              </a:rPr>
              <a:t>PEAK POWER</a:t>
            </a:r>
          </a:p>
        </xdr:txBody>
      </xdr:sp>
      <xdr:pic>
        <xdr:nvPicPr>
          <xdr:cNvPr id="11" name="Picture 10"/>
          <xdr:cNvPicPr>
            <a:picLocks noChangeAspect="1"/>
          </xdr:cNvPicPr>
        </xdr:nvPicPr>
        <xdr:blipFill>
          <a:blip xmlns:r="http://schemas.openxmlformats.org/officeDocument/2006/relationships" r:embed="rId3"/>
          <a:stretch>
            <a:fillRect/>
          </a:stretch>
        </xdr:blipFill>
        <xdr:spPr>
          <a:xfrm>
            <a:off x="11424921" y="659424"/>
            <a:ext cx="1959308" cy="2234712"/>
          </a:xfrm>
          <a:prstGeom prst="rect">
            <a:avLst/>
          </a:prstGeom>
        </xdr:spPr>
      </xdr:pic>
      <xdr:pic>
        <xdr:nvPicPr>
          <xdr:cNvPr id="12" name="Picture 11"/>
          <xdr:cNvPicPr>
            <a:picLocks noChangeAspect="1"/>
          </xdr:cNvPicPr>
        </xdr:nvPicPr>
        <xdr:blipFill>
          <a:blip xmlns:r="http://schemas.openxmlformats.org/officeDocument/2006/relationships" r:embed="rId4"/>
          <a:stretch>
            <a:fillRect/>
          </a:stretch>
        </xdr:blipFill>
        <xdr:spPr>
          <a:xfrm>
            <a:off x="9421259" y="1012093"/>
            <a:ext cx="2000734" cy="1698869"/>
          </a:xfrm>
          <a:prstGeom prst="rect">
            <a:avLst/>
          </a:prstGeom>
        </xdr:spPr>
      </xdr:pic>
      <xdr:sp macro="" textlink="">
        <xdr:nvSpPr>
          <xdr:cNvPr id="13" name="Down Arrow 12"/>
          <xdr:cNvSpPr/>
        </xdr:nvSpPr>
        <xdr:spPr>
          <a:xfrm rot="14496382">
            <a:off x="8850923" y="1963615"/>
            <a:ext cx="219808" cy="930519"/>
          </a:xfrm>
          <a:prstGeom prst="downArrow">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NZ" sz="1100"/>
          </a:p>
        </xdr:txBody>
      </xdr:sp>
      <xdr:sp macro="" textlink="">
        <xdr:nvSpPr>
          <xdr:cNvPr id="14" name="Down Arrow 13"/>
          <xdr:cNvSpPr/>
        </xdr:nvSpPr>
        <xdr:spPr>
          <a:xfrm>
            <a:off x="10959612" y="3280997"/>
            <a:ext cx="219808" cy="930519"/>
          </a:xfrm>
          <a:prstGeom prst="downArrow">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NZ" sz="1100"/>
          </a:p>
        </xdr:txBody>
      </xdr:sp>
      <xdr:pic>
        <xdr:nvPicPr>
          <xdr:cNvPr id="16" name="Picture 15"/>
          <xdr:cNvPicPr>
            <a:picLocks noChangeAspect="1"/>
          </xdr:cNvPicPr>
        </xdr:nvPicPr>
        <xdr:blipFill>
          <a:blip xmlns:r="http://schemas.openxmlformats.org/officeDocument/2006/relationships" r:embed="rId5"/>
          <a:stretch>
            <a:fillRect/>
          </a:stretch>
        </xdr:blipFill>
        <xdr:spPr>
          <a:xfrm>
            <a:off x="9129735" y="4066442"/>
            <a:ext cx="1471879" cy="1436077"/>
          </a:xfrm>
          <a:prstGeom prst="rect">
            <a:avLst/>
          </a:prstGeom>
        </xdr:spPr>
      </xdr:pic>
      <xdr:pic>
        <xdr:nvPicPr>
          <xdr:cNvPr id="17" name="Picture 16"/>
          <xdr:cNvPicPr>
            <a:picLocks noChangeAspect="1"/>
          </xdr:cNvPicPr>
        </xdr:nvPicPr>
        <xdr:blipFill>
          <a:blip xmlns:r="http://schemas.openxmlformats.org/officeDocument/2006/relationships" r:embed="rId6"/>
          <a:stretch>
            <a:fillRect/>
          </a:stretch>
        </xdr:blipFill>
        <xdr:spPr>
          <a:xfrm>
            <a:off x="11408020" y="4003028"/>
            <a:ext cx="1488794" cy="1741280"/>
          </a:xfrm>
          <a:prstGeom prst="rect">
            <a:avLst/>
          </a:prstGeom>
        </xdr:spPr>
      </xdr:pic>
      <xdr:sp macro="" textlink="">
        <xdr:nvSpPr>
          <xdr:cNvPr id="18" name="TextBox 17"/>
          <xdr:cNvSpPr txBox="1"/>
        </xdr:nvSpPr>
        <xdr:spPr>
          <a:xfrm>
            <a:off x="10587403" y="4550018"/>
            <a:ext cx="981807" cy="813289"/>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NZ" sz="3600" b="1">
                <a:latin typeface="+mn-lt"/>
              </a:rPr>
              <a:t>&amp;</a:t>
            </a:r>
          </a:p>
        </xdr:txBody>
      </xdr:sp>
      <xdr:sp macro="" textlink="">
        <xdr:nvSpPr>
          <xdr:cNvPr id="19" name="TextBox 18"/>
          <xdr:cNvSpPr txBox="1"/>
        </xdr:nvSpPr>
        <xdr:spPr>
          <a:xfrm>
            <a:off x="9598269" y="4220308"/>
            <a:ext cx="542192" cy="47625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800">
                <a:solidFill>
                  <a:srgbClr val="FF0000"/>
                </a:solidFill>
              </a:rPr>
              <a:t>Rest?</a:t>
            </a:r>
          </a:p>
          <a:p>
            <a:r>
              <a:rPr lang="en-NZ" sz="800">
                <a:solidFill>
                  <a:srgbClr val="FF0000"/>
                </a:solidFill>
              </a:rPr>
              <a:t>Rehab?</a:t>
            </a:r>
          </a:p>
          <a:p>
            <a:r>
              <a:rPr lang="en-NZ" sz="800">
                <a:solidFill>
                  <a:srgbClr val="FF0000"/>
                </a:solidFill>
              </a:rPr>
              <a:t>Change?</a:t>
            </a:r>
          </a:p>
        </xdr:txBody>
      </xdr:sp>
    </xdr:grpSp>
    <xdr:clientData/>
  </xdr:twoCellAnchor>
  <xdr:twoCellAnchor>
    <xdr:from>
      <xdr:col>0</xdr:col>
      <xdr:colOff>549519</xdr:colOff>
      <xdr:row>29</xdr:row>
      <xdr:rowOff>1</xdr:rowOff>
    </xdr:from>
    <xdr:to>
      <xdr:col>7</xdr:col>
      <xdr:colOff>600809</xdr:colOff>
      <xdr:row>47</xdr:row>
      <xdr:rowOff>5128</xdr:rowOff>
    </xdr:to>
    <xdr:graphicFrame macro="">
      <xdr:nvGraphicFramePr>
        <xdr:cNvPr id="21" name="Diagram 20"/>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7" r:lo="rId8" r:qs="rId9" r:cs="rId1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57150</xdr:colOff>
      <xdr:row>2</xdr:row>
      <xdr:rowOff>47624</xdr:rowOff>
    </xdr:from>
    <xdr:to>
      <xdr:col>27</xdr:col>
      <xdr:colOff>266700</xdr:colOff>
      <xdr:row>22</xdr:row>
      <xdr:rowOff>19049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85724</xdr:colOff>
      <xdr:row>2</xdr:row>
      <xdr:rowOff>133351</xdr:rowOff>
    </xdr:from>
    <xdr:to>
      <xdr:col>5</xdr:col>
      <xdr:colOff>838199</xdr:colOff>
      <xdr:row>10</xdr:row>
      <xdr:rowOff>104775</xdr:rowOff>
    </xdr:to>
    <mc:AlternateContent xmlns:mc="http://schemas.openxmlformats.org/markup-compatibility/2006" xmlns:a14="http://schemas.microsoft.com/office/drawing/2010/main">
      <mc:Choice Requires="a14">
        <xdr:graphicFrame macro="">
          <xdr:nvGraphicFramePr>
            <xdr:cNvPr id="2" name="Test Label"/>
            <xdr:cNvGraphicFramePr/>
          </xdr:nvGraphicFramePr>
          <xdr:xfrm>
            <a:off x="0" y="0"/>
            <a:ext cx="0" cy="0"/>
          </xdr:xfrm>
          <a:graphic>
            <a:graphicData uri="http://schemas.microsoft.com/office/drawing/2010/slicer">
              <sle:slicer xmlns:sle="http://schemas.microsoft.com/office/drawing/2010/slicer" name="Test Label"/>
            </a:graphicData>
          </a:graphic>
        </xdr:graphicFrame>
      </mc:Choice>
      <mc:Fallback xmlns="">
        <xdr:sp macro="" textlink="">
          <xdr:nvSpPr>
            <xdr:cNvPr id="0" name=""/>
            <xdr:cNvSpPr>
              <a:spLocks noTextEdit="1"/>
            </xdr:cNvSpPr>
          </xdr:nvSpPr>
          <xdr:spPr>
            <a:xfrm>
              <a:off x="85724" y="514351"/>
              <a:ext cx="6543675" cy="1495424"/>
            </a:xfrm>
            <a:prstGeom prst="rect">
              <a:avLst/>
            </a:prstGeom>
            <a:solidFill>
              <a:prstClr val="white"/>
            </a:solidFill>
            <a:ln w="1">
              <a:solidFill>
                <a:prstClr val="green"/>
              </a:solidFill>
            </a:ln>
          </xdr:spPr>
          <xdr:txBody>
            <a:bodyPr vertOverflow="clip" horzOverflow="clip"/>
            <a:lstStyle/>
            <a:p>
              <a:r>
                <a:rPr lang="en-N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14</xdr:col>
      <xdr:colOff>57150</xdr:colOff>
      <xdr:row>0</xdr:row>
      <xdr:rowOff>114301</xdr:rowOff>
    </xdr:from>
    <xdr:to>
      <xdr:col>20</xdr:col>
      <xdr:colOff>809625</xdr:colOff>
      <xdr:row>8</xdr:row>
      <xdr:rowOff>142875</xdr:rowOff>
    </xdr:to>
    <mc:AlternateContent xmlns:mc="http://schemas.openxmlformats.org/markup-compatibility/2006" xmlns:a14="http://schemas.microsoft.com/office/drawing/2010/main">
      <mc:Choice Requires="a14">
        <xdr:graphicFrame macro="">
          <xdr:nvGraphicFramePr>
            <xdr:cNvPr id="3" name="Test Label 1"/>
            <xdr:cNvGraphicFramePr/>
          </xdr:nvGraphicFramePr>
          <xdr:xfrm>
            <a:off x="0" y="0"/>
            <a:ext cx="0" cy="0"/>
          </xdr:xfrm>
          <a:graphic>
            <a:graphicData uri="http://schemas.microsoft.com/office/drawing/2010/slicer">
              <sle:slicer xmlns:sle="http://schemas.microsoft.com/office/drawing/2010/slicer" name="Test Label 1"/>
            </a:graphicData>
          </a:graphic>
        </xdr:graphicFrame>
      </mc:Choice>
      <mc:Fallback xmlns="">
        <xdr:sp macro="" textlink="">
          <xdr:nvSpPr>
            <xdr:cNvPr id="0" name=""/>
            <xdr:cNvSpPr>
              <a:spLocks noTextEdit="1"/>
            </xdr:cNvSpPr>
          </xdr:nvSpPr>
          <xdr:spPr>
            <a:xfrm>
              <a:off x="14382750" y="114301"/>
              <a:ext cx="8553450" cy="1552574"/>
            </a:xfrm>
            <a:prstGeom prst="rect">
              <a:avLst/>
            </a:prstGeom>
            <a:solidFill>
              <a:prstClr val="white"/>
            </a:solidFill>
            <a:ln w="1">
              <a:solidFill>
                <a:prstClr val="green"/>
              </a:solidFill>
            </a:ln>
          </xdr:spPr>
          <xdr:txBody>
            <a:bodyPr vertOverflow="clip" horzOverflow="clip"/>
            <a:lstStyle/>
            <a:p>
              <a:r>
                <a:rPr lang="en-N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9525</xdr:colOff>
      <xdr:row>12</xdr:row>
      <xdr:rowOff>9525</xdr:rowOff>
    </xdr:from>
    <xdr:to>
      <xdr:col>18</xdr:col>
      <xdr:colOff>371475</xdr:colOff>
      <xdr:row>26</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381000</xdr:colOff>
      <xdr:row>1</xdr:row>
      <xdr:rowOff>114300</xdr:rowOff>
    </xdr:from>
    <xdr:to>
      <xdr:col>18</xdr:col>
      <xdr:colOff>981075</xdr:colOff>
      <xdr:row>20</xdr:row>
      <xdr:rowOff>95250</xdr:rowOff>
    </xdr:to>
    <xdr:pic>
      <xdr:nvPicPr>
        <xdr:cNvPr id="2" name="Picture 1" descr="http://www.usatf.org/Events---Calendar/2013/Pan-Am-Junior-Championships/Athlete-Info/Preparation-for-Competing-in-Heat-and-Humidity/3.aspx"/>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745450" y="685800"/>
          <a:ext cx="2857500" cy="3600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1276350</xdr:colOff>
      <xdr:row>5</xdr:row>
      <xdr:rowOff>66675</xdr:rowOff>
    </xdr:from>
    <xdr:to>
      <xdr:col>25</xdr:col>
      <xdr:colOff>257175</xdr:colOff>
      <xdr:row>15</xdr:row>
      <xdr:rowOff>9525</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25717500" y="1400175"/>
          <a:ext cx="3933825" cy="18478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323850</xdr:colOff>
      <xdr:row>0</xdr:row>
      <xdr:rowOff>114300</xdr:rowOff>
    </xdr:from>
    <xdr:to>
      <xdr:col>9</xdr:col>
      <xdr:colOff>323850</xdr:colOff>
      <xdr:row>6</xdr:row>
      <xdr:rowOff>66675</xdr:rowOff>
    </xdr:to>
    <mc:AlternateContent xmlns:mc="http://schemas.openxmlformats.org/markup-compatibility/2006" xmlns:a14="http://schemas.microsoft.com/office/drawing/2010/main">
      <mc:Choice Requires="a14">
        <xdr:graphicFrame macro="">
          <xdr:nvGraphicFramePr>
            <xdr:cNvPr id="2" name="Week"/>
            <xdr:cNvGraphicFramePr/>
          </xdr:nvGraphicFramePr>
          <xdr:xfrm>
            <a:off x="0" y="0"/>
            <a:ext cx="0" cy="0"/>
          </xdr:xfrm>
          <a:graphic>
            <a:graphicData uri="http://schemas.microsoft.com/office/drawing/2010/slicer">
              <sle:slicer xmlns:sle="http://schemas.microsoft.com/office/drawing/2010/slicer" name="Week"/>
            </a:graphicData>
          </a:graphic>
        </xdr:graphicFrame>
      </mc:Choice>
      <mc:Fallback xmlns="">
        <xdr:sp macro="" textlink="">
          <xdr:nvSpPr>
            <xdr:cNvPr id="0" name=""/>
            <xdr:cNvSpPr>
              <a:spLocks noTextEdit="1"/>
            </xdr:cNvSpPr>
          </xdr:nvSpPr>
          <xdr:spPr>
            <a:xfrm>
              <a:off x="8181975" y="114300"/>
              <a:ext cx="1828800" cy="1095375"/>
            </a:xfrm>
            <a:prstGeom prst="rect">
              <a:avLst/>
            </a:prstGeom>
            <a:solidFill>
              <a:prstClr val="white"/>
            </a:solidFill>
            <a:ln w="1">
              <a:solidFill>
                <a:prstClr val="green"/>
              </a:solidFill>
            </a:ln>
          </xdr:spPr>
          <xdr:txBody>
            <a:bodyPr vertOverflow="clip" horzOverflow="clip"/>
            <a:lstStyle/>
            <a:p>
              <a:r>
                <a:rPr lang="en-N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John Lythe" refreshedDate="42587.929105671297" createdVersion="6" refreshedVersion="6" minRefreshableVersion="3" recordCount="189">
  <cacheSource type="worksheet">
    <worksheetSource name="TBLTrainingSession"/>
  </cacheSource>
  <cacheFields count="8">
    <cacheField name="Date" numFmtId="14">
      <sharedItems containsSemiMixedTypes="0" containsNonDate="0" containsDate="1" containsString="0" minDate="2016-01-01T00:00:00" maxDate="2016-01-31T00:00:00" count="12">
        <d v="2016-01-01T00:00:00"/>
        <d v="2016-01-02T00:00:00"/>
        <d v="2016-01-03T00:00:00"/>
        <d v="2016-01-05T00:00:00"/>
        <d v="2016-01-06T00:00:00"/>
        <d v="2016-01-09T00:00:00"/>
        <d v="2016-01-10T00:00:00"/>
        <d v="2016-01-12T00:00:00"/>
        <d v="2016-01-14T00:00:00"/>
        <d v="2016-01-15T00:00:00"/>
        <d v="2016-01-16T00:00:00"/>
        <d v="2016-01-30T00:00:00"/>
      </sharedItems>
    </cacheField>
    <cacheField name="Week" numFmtId="14">
      <sharedItems count="4">
        <s v="Week 01"/>
        <s v="Week 02"/>
        <s v="Week 03"/>
        <s v="Week 05"/>
      </sharedItems>
    </cacheField>
    <cacheField name="Athlete" numFmtId="0">
      <sharedItems count="20">
        <s v="Andy Jones"/>
        <s v="Byron Shanks"/>
        <s v="Calvin Wood"/>
        <s v="Chris Jackson"/>
        <s v="Dan Watson"/>
        <s v="Dave Black"/>
        <s v="Duane Baker"/>
        <s v="Gary Parks"/>
        <s v="Geoff Powrie"/>
        <s v="Karl Latimer"/>
        <s v="Keith Chandler"/>
        <s v="Kyle Watts"/>
        <s v="Lance Wallace"/>
        <s v="Mike Potter"/>
        <s v="Mike Whitehead"/>
        <s v="Nate Christensen"/>
        <s v="Ronnie Cowan"/>
        <s v="Steve Masters"/>
        <s v="Team"/>
        <s v="Wayne Connolly"/>
      </sharedItems>
    </cacheField>
    <cacheField name="Training Type" numFmtId="0">
      <sharedItems count="2">
        <s v="Rugby Training"/>
        <s v="Fitness"/>
      </sharedItems>
    </cacheField>
    <cacheField name="Duration" numFmtId="0">
      <sharedItems containsSemiMixedTypes="0" containsString="0" containsNumber="1" containsInteger="1" minValue="0" maxValue="110"/>
    </cacheField>
    <cacheField name="RPE" numFmtId="0">
      <sharedItems containsSemiMixedTypes="0" containsString="0" containsNumber="1" containsInteger="1" minValue="3" maxValue="9"/>
    </cacheField>
    <cacheField name="Load" numFmtId="0">
      <sharedItems containsSemiMixedTypes="0" containsString="0" containsNumber="1" containsInteger="1" minValue="0" maxValue="990"/>
    </cacheField>
    <cacheField name="GPS Distance" numFmtId="0">
      <sharedItems containsMixedTypes="1" containsNumber="1" containsInteger="1" minValue="4054" maxValue="597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John Lythe" refreshedDate="42587.932512615742" createdVersion="6" refreshedVersion="6" minRefreshableVersion="3" recordCount="145">
  <cacheSource type="worksheet">
    <worksheetSource name="TBLHydration"/>
  </cacheSource>
  <cacheFields count="15">
    <cacheField name="Name" numFmtId="0">
      <sharedItems count="16">
        <s v="Amelia Walton"/>
        <s v="Caitlyn Anderson"/>
        <s v="Chloe Hawkins"/>
        <s v="Desiree Watson"/>
        <s v="Emily Connolly"/>
        <s v="Erin Black"/>
        <s v="Grace Middleton"/>
        <s v="Julianne Edwards"/>
        <s v="Lily Goldstein"/>
        <s v="Olivia Monroe"/>
        <s v="Samantha Watts"/>
        <s v="Sophia Walsh"/>
        <s v="Sue Hannam"/>
        <s v="Veronica Weeks"/>
        <s v="Victoria Wilkerson"/>
        <s v="Zoe Hall"/>
      </sharedItems>
    </cacheField>
    <cacheField name="Date" numFmtId="14">
      <sharedItems containsSemiMixedTypes="0" containsNonDate="0" containsDate="1" containsString="0" minDate="2016-02-10T00:00:00" maxDate="2016-02-21T00:00:00"/>
    </cacheField>
    <cacheField name="Week" numFmtId="0">
      <sharedItems count="2">
        <s v="Week 01"/>
        <s v="Week 02"/>
      </sharedItems>
    </cacheField>
    <cacheField name="Day Type" numFmtId="0">
      <sharedItems/>
    </cacheField>
    <cacheField name="Morning Weight" numFmtId="164">
      <sharedItems containsSemiMixedTypes="0" containsString="0" containsNumber="1" minValue="57.400000000000006" maxValue="71.8"/>
    </cacheField>
    <cacheField name="Urine Color" numFmtId="0">
      <sharedItems containsSemiMixedTypes="0" containsString="0" containsNumber="1" containsInteger="1" minValue="1" maxValue="7"/>
    </cacheField>
    <cacheField name="Flag-Colour" numFmtId="1">
      <sharedItems containsSemiMixedTypes="0" containsString="0" containsNumber="1" containsInteger="1" minValue="0" maxValue="1"/>
    </cacheField>
    <cacheField name="USG" numFmtId="166">
      <sharedItems containsString="0" containsBlank="1" containsNumber="1" minValue="1.0089999999999999" maxValue="1.0229999999999999"/>
    </cacheField>
    <cacheField name="Flag-USG" numFmtId="1">
      <sharedItems containsSemiMixedTypes="0" containsString="0" containsNumber="1" containsInteger="1" minValue="0" maxValue="1"/>
    </cacheField>
    <cacheField name="Post-Session Weight" numFmtId="164">
      <sharedItems containsSemiMixedTypes="0" containsString="0" containsNumber="1" minValue="55.5" maxValue="71.399999999999991"/>
    </cacheField>
    <cacheField name="Session Change kg" numFmtId="0">
      <sharedItems containsSemiMixedTypes="0" containsString="0" containsNumber="1" minValue="0.20000000000000284" maxValue="2.2000000000000028"/>
    </cacheField>
    <cacheField name="Session Change %" numFmtId="165">
      <sharedItems containsSemiMixedTypes="0" containsString="0" containsNumber="1" minValue="2.8089887640449836E-3" maxValue="3.6458333333333356E-2"/>
    </cacheField>
    <cacheField name="Flag-SessionChange" numFmtId="1">
      <sharedItems containsSemiMixedTypes="0" containsString="0" containsNumber="1" containsInteger="1" minValue="0" maxValue="1"/>
    </cacheField>
    <cacheField name="Flags" numFmtId="0">
      <sharedItems containsSemiMixedTypes="0" containsString="0" containsNumber="1" containsInteger="1" minValue="0" maxValue="3"/>
    </cacheField>
    <cacheField name="Comments" numFmtId="0">
      <sharedItems containsBlank="1"/>
    </cacheField>
  </cacheFields>
  <extLst>
    <ext xmlns:x14="http://schemas.microsoft.com/office/spreadsheetml/2009/9/main" uri="{725AE2AE-9491-48be-B2B4-4EB974FC3084}">
      <x14:pivotCacheDefinition pivotCacheId="1"/>
    </ext>
  </extLst>
</pivotCacheDefinition>
</file>

<file path=xl/pivotCache/pivotCacheDefinition3.xml><?xml version="1.0" encoding="utf-8"?>
<pivotCacheDefinition xmlns="http://schemas.openxmlformats.org/spreadsheetml/2006/main" xmlns:r="http://schemas.openxmlformats.org/officeDocument/2006/relationships" r:id="rId1" refreshedBy="John Lythe" refreshedDate="42587.937048495369" createdVersion="6" refreshedVersion="6" minRefreshableVersion="3" recordCount="85">
  <cacheSource type="worksheet">
    <worksheetSource name="TBLFitnessTest"/>
  </cacheSource>
  <cacheFields count="12">
    <cacheField name="Date" numFmtId="14">
      <sharedItems containsSemiMixedTypes="0" containsNonDate="0" containsDate="1" containsString="0" minDate="2016-03-11T00:00:00" maxDate="2017-07-01T00:00:00"/>
    </cacheField>
    <cacheField name="Test Label" numFmtId="0">
      <sharedItems count="10">
        <s v="Pre-Season16-Week1"/>
        <s v="Pre-Season16-Week5"/>
        <s v="In-Season16-Week8"/>
        <s v="In-Season16-Week11"/>
        <s v="In-Season16-Week15"/>
        <s v="In-Season16-Week20"/>
        <s v="Pre-Season17-Week1"/>
        <s v="Pre-Season17-Week7"/>
        <s v="In-Season17-Week13"/>
        <s v="In-Season17-Week20"/>
      </sharedItems>
    </cacheField>
    <cacheField name="Athlete Name" numFmtId="0">
      <sharedItems count="10">
        <s v="Andy Johnson"/>
        <s v="Calvin Wood"/>
        <s v="Chris Jackson"/>
        <s v="Gary Parks"/>
        <s v="Geoff Powrie"/>
        <s v="Kyle Watts"/>
        <s v="Lance Wallace"/>
        <s v="Mike Potter"/>
        <s v="Nate Christensen"/>
        <s v="Ronnie Cowan"/>
      </sharedItems>
    </cacheField>
    <cacheField name="Position" numFmtId="0">
      <sharedItems/>
    </cacheField>
    <cacheField name="Bodyweight (kg)" numFmtId="0">
      <sharedItems containsSemiMixedTypes="0" containsString="0" containsNumber="1" minValue="74.900000000000006" maxValue="92"/>
    </cacheField>
    <cacheField name="Sum 8 (mm)" numFmtId="0">
      <sharedItems containsSemiMixedTypes="0" containsString="0" containsNumber="1" containsInteger="1" minValue="45" maxValue="100"/>
    </cacheField>
    <cacheField name="MTP (N)" numFmtId="0">
      <sharedItems containsSemiMixedTypes="0" containsString="0" containsNumber="1" containsInteger="1" minValue="1504" maxValue="1900"/>
    </cacheField>
    <cacheField name="Speed - 5m (s)" numFmtId="0">
      <sharedItems containsSemiMixedTypes="0" containsString="0" containsNumber="1" minValue="1" maxValue="1.1000000000000001"/>
    </cacheField>
    <cacheField name="Speed - 40m (s)" numFmtId="0">
      <sharedItems containsSemiMixedTypes="0" containsString="0" containsNumber="1" minValue="4.6500000000000004" maxValue="5"/>
    </cacheField>
    <cacheField name="Speed (km/h)" numFmtId="164">
      <sharedItems containsSemiMixedTypes="0" containsString="0" containsNumber="1" minValue="31.578947368421048" maxValue="35.19553072625699"/>
    </cacheField>
    <cacheField name="Fitness - YoYo Distance (m)" numFmtId="0">
      <sharedItems containsSemiMixedTypes="0" containsString="0" containsNumber="1" containsInteger="1" minValue="1720" maxValue="2240"/>
    </cacheField>
    <cacheField name="MAS (km/h)" numFmtId="0">
      <sharedItems containsSemiMixedTypes="0" containsString="0" containsNumber="1" minValue="15.4" maxValue="17"/>
    </cacheField>
  </cacheFields>
  <extLst>
    <ext xmlns:x14="http://schemas.microsoft.com/office/spreadsheetml/2009/9/main" uri="{725AE2AE-9491-48be-B2B4-4EB974FC3084}">
      <x14:pivotCacheDefinition pivotCacheId="2"/>
    </ext>
  </extLst>
</pivotCacheDefinition>
</file>

<file path=xl/pivotCache/pivotCacheDefinition4.xml><?xml version="1.0" encoding="utf-8"?>
<pivotCacheDefinition xmlns="http://schemas.openxmlformats.org/spreadsheetml/2006/main" xmlns:r="http://schemas.openxmlformats.org/officeDocument/2006/relationships" r:id="rId1" refreshedBy="John Lythe" refreshedDate="42587.943364699073" createdVersion="6" refreshedVersion="6" minRefreshableVersion="3" recordCount="7">
  <cacheSource type="worksheet">
    <worksheetSource name="TBLInjury"/>
  </cacheSource>
  <cacheFields count="10">
    <cacheField name="Name" numFmtId="0">
      <sharedItems/>
    </cacheField>
    <cacheField name="Date of Injury" numFmtId="14">
      <sharedItems containsSemiMixedTypes="0" containsNonDate="0" containsDate="1" containsString="0" minDate="2016-08-05T00:00:00" maxDate="2016-08-21T00:00:00"/>
    </cacheField>
    <cacheField name="Session Type" numFmtId="0">
      <sharedItems/>
    </cacheField>
    <cacheField name="Contact Type" numFmtId="0">
      <sharedItems/>
    </cacheField>
    <cacheField name="Injury Site" numFmtId="0">
      <sharedItems/>
    </cacheField>
    <cacheField name="Injury" numFmtId="0">
      <sharedItems/>
    </cacheField>
    <cacheField name="Pathology" numFmtId="0">
      <sharedItems count="2">
        <s v="SoftTissue"/>
        <s v="Joint"/>
      </sharedItems>
    </cacheField>
    <cacheField name="Specific Detail" numFmtId="0">
      <sharedItems/>
    </cacheField>
    <cacheField name="Side" numFmtId="0">
      <sharedItems/>
    </cacheField>
    <cacheField name="Note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9">
  <r>
    <x v="0"/>
    <x v="0"/>
    <x v="0"/>
    <x v="0"/>
    <n v="80"/>
    <n v="4"/>
    <n v="320"/>
    <n v="5926"/>
  </r>
  <r>
    <x v="0"/>
    <x v="0"/>
    <x v="1"/>
    <x v="0"/>
    <n v="80"/>
    <n v="5"/>
    <n v="400"/>
    <n v="5621"/>
  </r>
  <r>
    <x v="0"/>
    <x v="0"/>
    <x v="2"/>
    <x v="0"/>
    <n v="80"/>
    <n v="8"/>
    <n v="640"/>
    <n v="4584"/>
  </r>
  <r>
    <x v="0"/>
    <x v="0"/>
    <x v="3"/>
    <x v="0"/>
    <n v="30"/>
    <n v="4"/>
    <n v="120"/>
    <n v="4658"/>
  </r>
  <r>
    <x v="0"/>
    <x v="0"/>
    <x v="4"/>
    <x v="0"/>
    <n v="80"/>
    <n v="6"/>
    <n v="480"/>
    <n v="5605"/>
  </r>
  <r>
    <x v="0"/>
    <x v="0"/>
    <x v="5"/>
    <x v="0"/>
    <n v="80"/>
    <n v="8"/>
    <n v="640"/>
    <n v="5687"/>
  </r>
  <r>
    <x v="0"/>
    <x v="0"/>
    <x v="6"/>
    <x v="0"/>
    <n v="80"/>
    <n v="5"/>
    <n v="400"/>
    <n v="4054"/>
  </r>
  <r>
    <x v="0"/>
    <x v="0"/>
    <x v="7"/>
    <x v="0"/>
    <n v="80"/>
    <n v="5"/>
    <n v="400"/>
    <n v="4521"/>
  </r>
  <r>
    <x v="0"/>
    <x v="0"/>
    <x v="8"/>
    <x v="0"/>
    <n v="80"/>
    <n v="6"/>
    <n v="480"/>
    <n v="4666"/>
  </r>
  <r>
    <x v="0"/>
    <x v="0"/>
    <x v="9"/>
    <x v="0"/>
    <n v="80"/>
    <n v="4"/>
    <n v="320"/>
    <n v="5169"/>
  </r>
  <r>
    <x v="0"/>
    <x v="0"/>
    <x v="10"/>
    <x v="0"/>
    <n v="80"/>
    <n v="3"/>
    <n v="240"/>
    <n v="4629"/>
  </r>
  <r>
    <x v="0"/>
    <x v="0"/>
    <x v="11"/>
    <x v="0"/>
    <n v="80"/>
    <n v="5"/>
    <n v="400"/>
    <n v="5787"/>
  </r>
  <r>
    <x v="0"/>
    <x v="0"/>
    <x v="12"/>
    <x v="0"/>
    <n v="80"/>
    <n v="5"/>
    <n v="400"/>
    <n v="4475"/>
  </r>
  <r>
    <x v="0"/>
    <x v="0"/>
    <x v="13"/>
    <x v="0"/>
    <n v="80"/>
    <n v="6"/>
    <n v="480"/>
    <n v="5350"/>
  </r>
  <r>
    <x v="0"/>
    <x v="0"/>
    <x v="14"/>
    <x v="0"/>
    <n v="80"/>
    <n v="4"/>
    <n v="320"/>
    <n v="5052"/>
  </r>
  <r>
    <x v="0"/>
    <x v="0"/>
    <x v="15"/>
    <x v="0"/>
    <n v="80"/>
    <n v="3"/>
    <n v="240"/>
    <n v="4343"/>
  </r>
  <r>
    <x v="0"/>
    <x v="0"/>
    <x v="16"/>
    <x v="0"/>
    <n v="80"/>
    <n v="8"/>
    <n v="640"/>
    <n v="4780"/>
  </r>
  <r>
    <x v="0"/>
    <x v="0"/>
    <x v="17"/>
    <x v="0"/>
    <n v="80"/>
    <n v="3"/>
    <n v="240"/>
    <n v="4343"/>
  </r>
  <r>
    <x v="0"/>
    <x v="0"/>
    <x v="18"/>
    <x v="0"/>
    <n v="80"/>
    <n v="7"/>
    <n v="560"/>
    <n v="5875"/>
  </r>
  <r>
    <x v="0"/>
    <x v="0"/>
    <x v="19"/>
    <x v="0"/>
    <n v="80"/>
    <n v="4"/>
    <n v="320"/>
    <n v="5338"/>
  </r>
  <r>
    <x v="1"/>
    <x v="0"/>
    <x v="0"/>
    <x v="0"/>
    <n v="110"/>
    <n v="3"/>
    <n v="330"/>
    <n v="4924"/>
  </r>
  <r>
    <x v="1"/>
    <x v="0"/>
    <x v="1"/>
    <x v="0"/>
    <n v="110"/>
    <n v="5"/>
    <n v="550"/>
    <n v="4807"/>
  </r>
  <r>
    <x v="1"/>
    <x v="0"/>
    <x v="2"/>
    <x v="0"/>
    <n v="110"/>
    <n v="3"/>
    <n v="330"/>
    <n v="4527"/>
  </r>
  <r>
    <x v="1"/>
    <x v="0"/>
    <x v="3"/>
    <x v="0"/>
    <n v="60"/>
    <n v="7"/>
    <n v="420"/>
    <n v="4363"/>
  </r>
  <r>
    <x v="1"/>
    <x v="0"/>
    <x v="4"/>
    <x v="0"/>
    <n v="110"/>
    <n v="3"/>
    <n v="330"/>
    <n v="4096"/>
  </r>
  <r>
    <x v="1"/>
    <x v="0"/>
    <x v="5"/>
    <x v="0"/>
    <n v="110"/>
    <n v="3"/>
    <n v="330"/>
    <n v="5336"/>
  </r>
  <r>
    <x v="1"/>
    <x v="0"/>
    <x v="6"/>
    <x v="0"/>
    <n v="110"/>
    <n v="8"/>
    <n v="880"/>
    <n v="5853"/>
  </r>
  <r>
    <x v="1"/>
    <x v="0"/>
    <x v="7"/>
    <x v="0"/>
    <n v="110"/>
    <n v="8"/>
    <n v="880"/>
    <n v="5900"/>
  </r>
  <r>
    <x v="1"/>
    <x v="0"/>
    <x v="8"/>
    <x v="0"/>
    <n v="110"/>
    <n v="7"/>
    <n v="770"/>
    <n v="4248"/>
  </r>
  <r>
    <x v="1"/>
    <x v="0"/>
    <x v="9"/>
    <x v="0"/>
    <n v="110"/>
    <n v="3"/>
    <n v="330"/>
    <n v="5323"/>
  </r>
  <r>
    <x v="1"/>
    <x v="0"/>
    <x v="10"/>
    <x v="0"/>
    <n v="110"/>
    <n v="4"/>
    <n v="440"/>
    <n v="5975"/>
  </r>
  <r>
    <x v="1"/>
    <x v="0"/>
    <x v="11"/>
    <x v="0"/>
    <n v="110"/>
    <n v="8"/>
    <n v="880"/>
    <n v="4611"/>
  </r>
  <r>
    <x v="1"/>
    <x v="0"/>
    <x v="12"/>
    <x v="0"/>
    <n v="110"/>
    <n v="3"/>
    <n v="330"/>
    <n v="5687"/>
  </r>
  <r>
    <x v="1"/>
    <x v="0"/>
    <x v="13"/>
    <x v="0"/>
    <n v="110"/>
    <n v="9"/>
    <n v="990"/>
    <n v="4441"/>
  </r>
  <r>
    <x v="1"/>
    <x v="0"/>
    <x v="14"/>
    <x v="0"/>
    <n v="110"/>
    <n v="9"/>
    <n v="990"/>
    <n v="4552"/>
  </r>
  <r>
    <x v="1"/>
    <x v="0"/>
    <x v="15"/>
    <x v="0"/>
    <n v="110"/>
    <n v="6"/>
    <n v="660"/>
    <n v="4227"/>
  </r>
  <r>
    <x v="1"/>
    <x v="0"/>
    <x v="16"/>
    <x v="0"/>
    <n v="110"/>
    <n v="7"/>
    <n v="770"/>
    <n v="5809"/>
  </r>
  <r>
    <x v="1"/>
    <x v="0"/>
    <x v="17"/>
    <x v="0"/>
    <n v="110"/>
    <n v="4"/>
    <n v="440"/>
    <n v="4186"/>
  </r>
  <r>
    <x v="1"/>
    <x v="0"/>
    <x v="18"/>
    <x v="0"/>
    <n v="110"/>
    <n v="8"/>
    <n v="880"/>
    <n v="5465"/>
  </r>
  <r>
    <x v="1"/>
    <x v="0"/>
    <x v="19"/>
    <x v="0"/>
    <n v="110"/>
    <n v="7"/>
    <n v="770"/>
    <n v="4175"/>
  </r>
  <r>
    <x v="2"/>
    <x v="0"/>
    <x v="0"/>
    <x v="1"/>
    <n v="95"/>
    <n v="9"/>
    <n v="855"/>
    <s v=""/>
  </r>
  <r>
    <x v="2"/>
    <x v="0"/>
    <x v="1"/>
    <x v="1"/>
    <n v="95"/>
    <n v="5"/>
    <n v="475"/>
    <s v=""/>
  </r>
  <r>
    <x v="2"/>
    <x v="0"/>
    <x v="2"/>
    <x v="1"/>
    <n v="95"/>
    <n v="7"/>
    <n v="665"/>
    <s v=""/>
  </r>
  <r>
    <x v="2"/>
    <x v="0"/>
    <x v="3"/>
    <x v="1"/>
    <n v="80"/>
    <n v="9"/>
    <n v="720"/>
    <s v=""/>
  </r>
  <r>
    <x v="2"/>
    <x v="0"/>
    <x v="4"/>
    <x v="1"/>
    <n v="95"/>
    <n v="5"/>
    <n v="475"/>
    <s v=""/>
  </r>
  <r>
    <x v="2"/>
    <x v="0"/>
    <x v="5"/>
    <x v="1"/>
    <n v="95"/>
    <n v="3"/>
    <n v="285"/>
    <s v=""/>
  </r>
  <r>
    <x v="2"/>
    <x v="0"/>
    <x v="6"/>
    <x v="1"/>
    <n v="95"/>
    <n v="9"/>
    <n v="855"/>
    <s v=""/>
  </r>
  <r>
    <x v="2"/>
    <x v="0"/>
    <x v="7"/>
    <x v="1"/>
    <n v="95"/>
    <n v="4"/>
    <n v="380"/>
    <s v=""/>
  </r>
  <r>
    <x v="2"/>
    <x v="0"/>
    <x v="8"/>
    <x v="1"/>
    <n v="45"/>
    <n v="5"/>
    <n v="225"/>
    <s v=""/>
  </r>
  <r>
    <x v="2"/>
    <x v="0"/>
    <x v="9"/>
    <x v="1"/>
    <n v="95"/>
    <n v="7"/>
    <n v="665"/>
    <s v=""/>
  </r>
  <r>
    <x v="2"/>
    <x v="0"/>
    <x v="10"/>
    <x v="1"/>
    <n v="95"/>
    <n v="3"/>
    <n v="285"/>
    <s v=""/>
  </r>
  <r>
    <x v="2"/>
    <x v="0"/>
    <x v="11"/>
    <x v="1"/>
    <n v="95"/>
    <n v="4"/>
    <n v="380"/>
    <s v=""/>
  </r>
  <r>
    <x v="2"/>
    <x v="0"/>
    <x v="12"/>
    <x v="1"/>
    <n v="95"/>
    <n v="4"/>
    <n v="380"/>
    <s v=""/>
  </r>
  <r>
    <x v="2"/>
    <x v="0"/>
    <x v="13"/>
    <x v="1"/>
    <n v="95"/>
    <n v="3"/>
    <n v="285"/>
    <s v=""/>
  </r>
  <r>
    <x v="2"/>
    <x v="0"/>
    <x v="14"/>
    <x v="1"/>
    <n v="95"/>
    <n v="7"/>
    <n v="665"/>
    <s v=""/>
  </r>
  <r>
    <x v="2"/>
    <x v="0"/>
    <x v="15"/>
    <x v="1"/>
    <n v="95"/>
    <n v="9"/>
    <n v="855"/>
    <s v=""/>
  </r>
  <r>
    <x v="2"/>
    <x v="0"/>
    <x v="16"/>
    <x v="1"/>
    <n v="95"/>
    <n v="3"/>
    <n v="285"/>
    <s v=""/>
  </r>
  <r>
    <x v="2"/>
    <x v="0"/>
    <x v="17"/>
    <x v="1"/>
    <n v="95"/>
    <n v="9"/>
    <n v="855"/>
    <s v=""/>
  </r>
  <r>
    <x v="2"/>
    <x v="0"/>
    <x v="18"/>
    <x v="1"/>
    <n v="95"/>
    <n v="6"/>
    <n v="570"/>
    <s v=""/>
  </r>
  <r>
    <x v="2"/>
    <x v="0"/>
    <x v="19"/>
    <x v="1"/>
    <n v="95"/>
    <n v="3"/>
    <n v="285"/>
    <s v=""/>
  </r>
  <r>
    <x v="3"/>
    <x v="0"/>
    <x v="0"/>
    <x v="0"/>
    <n v="100"/>
    <n v="8"/>
    <n v="800"/>
    <n v="4069"/>
  </r>
  <r>
    <x v="3"/>
    <x v="0"/>
    <x v="1"/>
    <x v="0"/>
    <n v="100"/>
    <n v="6"/>
    <n v="600"/>
    <n v="4855"/>
  </r>
  <r>
    <x v="3"/>
    <x v="0"/>
    <x v="2"/>
    <x v="0"/>
    <n v="100"/>
    <n v="7"/>
    <n v="700"/>
    <n v="5589"/>
  </r>
  <r>
    <x v="3"/>
    <x v="0"/>
    <x v="3"/>
    <x v="0"/>
    <n v="100"/>
    <n v="7"/>
    <n v="700"/>
    <n v="4789"/>
  </r>
  <r>
    <x v="3"/>
    <x v="0"/>
    <x v="4"/>
    <x v="0"/>
    <n v="100"/>
    <n v="6"/>
    <n v="600"/>
    <n v="4749"/>
  </r>
  <r>
    <x v="3"/>
    <x v="0"/>
    <x v="5"/>
    <x v="0"/>
    <n v="100"/>
    <n v="3"/>
    <n v="300"/>
    <n v="4263"/>
  </r>
  <r>
    <x v="3"/>
    <x v="0"/>
    <x v="6"/>
    <x v="0"/>
    <n v="100"/>
    <n v="9"/>
    <n v="900"/>
    <n v="5521"/>
  </r>
  <r>
    <x v="3"/>
    <x v="0"/>
    <x v="7"/>
    <x v="0"/>
    <n v="100"/>
    <n v="7"/>
    <n v="700"/>
    <n v="5787"/>
  </r>
  <r>
    <x v="3"/>
    <x v="0"/>
    <x v="8"/>
    <x v="0"/>
    <n v="100"/>
    <n v="9"/>
    <n v="900"/>
    <n v="4778"/>
  </r>
  <r>
    <x v="3"/>
    <x v="0"/>
    <x v="9"/>
    <x v="0"/>
    <n v="100"/>
    <n v="6"/>
    <n v="600"/>
    <n v="5508"/>
  </r>
  <r>
    <x v="3"/>
    <x v="0"/>
    <x v="10"/>
    <x v="0"/>
    <n v="100"/>
    <n v="6"/>
    <n v="600"/>
    <n v="4936"/>
  </r>
  <r>
    <x v="3"/>
    <x v="0"/>
    <x v="11"/>
    <x v="0"/>
    <n v="100"/>
    <n v="7"/>
    <n v="700"/>
    <n v="5108"/>
  </r>
  <r>
    <x v="3"/>
    <x v="0"/>
    <x v="12"/>
    <x v="0"/>
    <n v="100"/>
    <n v="3"/>
    <n v="300"/>
    <n v="4274"/>
  </r>
  <r>
    <x v="3"/>
    <x v="0"/>
    <x v="13"/>
    <x v="0"/>
    <n v="100"/>
    <n v="5"/>
    <n v="500"/>
    <n v="5241"/>
  </r>
  <r>
    <x v="3"/>
    <x v="0"/>
    <x v="14"/>
    <x v="0"/>
    <n v="100"/>
    <n v="6"/>
    <n v="600"/>
    <n v="4085"/>
  </r>
  <r>
    <x v="3"/>
    <x v="0"/>
    <x v="15"/>
    <x v="0"/>
    <n v="100"/>
    <n v="5"/>
    <n v="500"/>
    <n v="4508"/>
  </r>
  <r>
    <x v="3"/>
    <x v="0"/>
    <x v="16"/>
    <x v="0"/>
    <n v="100"/>
    <n v="6"/>
    <n v="600"/>
    <n v="5424"/>
  </r>
  <r>
    <x v="3"/>
    <x v="0"/>
    <x v="17"/>
    <x v="0"/>
    <n v="100"/>
    <n v="5"/>
    <n v="500"/>
    <n v="4417"/>
  </r>
  <r>
    <x v="3"/>
    <x v="0"/>
    <x v="18"/>
    <x v="0"/>
    <n v="100"/>
    <n v="6"/>
    <n v="600"/>
    <n v="5441"/>
  </r>
  <r>
    <x v="3"/>
    <x v="0"/>
    <x v="19"/>
    <x v="0"/>
    <n v="100"/>
    <n v="3"/>
    <n v="300"/>
    <n v="5807"/>
  </r>
  <r>
    <x v="4"/>
    <x v="0"/>
    <x v="0"/>
    <x v="0"/>
    <n v="85"/>
    <n v="8"/>
    <n v="680"/>
    <n v="4409"/>
  </r>
  <r>
    <x v="4"/>
    <x v="0"/>
    <x v="1"/>
    <x v="0"/>
    <n v="85"/>
    <n v="8"/>
    <n v="680"/>
    <n v="4956"/>
  </r>
  <r>
    <x v="4"/>
    <x v="0"/>
    <x v="2"/>
    <x v="0"/>
    <n v="85"/>
    <n v="9"/>
    <n v="765"/>
    <n v="5330"/>
  </r>
  <r>
    <x v="4"/>
    <x v="0"/>
    <x v="3"/>
    <x v="0"/>
    <n v="85"/>
    <n v="9"/>
    <n v="765"/>
    <n v="4787"/>
  </r>
  <r>
    <x v="4"/>
    <x v="0"/>
    <x v="4"/>
    <x v="0"/>
    <n v="85"/>
    <n v="4"/>
    <n v="340"/>
    <n v="5642"/>
  </r>
  <r>
    <x v="4"/>
    <x v="0"/>
    <x v="5"/>
    <x v="0"/>
    <n v="85"/>
    <n v="9"/>
    <n v="765"/>
    <n v="5634"/>
  </r>
  <r>
    <x v="4"/>
    <x v="0"/>
    <x v="6"/>
    <x v="0"/>
    <n v="85"/>
    <n v="5"/>
    <n v="425"/>
    <n v="5442"/>
  </r>
  <r>
    <x v="4"/>
    <x v="0"/>
    <x v="7"/>
    <x v="0"/>
    <n v="85"/>
    <n v="9"/>
    <n v="765"/>
    <n v="4901"/>
  </r>
  <r>
    <x v="4"/>
    <x v="0"/>
    <x v="8"/>
    <x v="0"/>
    <n v="85"/>
    <n v="4"/>
    <n v="340"/>
    <n v="4418"/>
  </r>
  <r>
    <x v="4"/>
    <x v="0"/>
    <x v="9"/>
    <x v="0"/>
    <n v="85"/>
    <n v="8"/>
    <n v="680"/>
    <n v="4149"/>
  </r>
  <r>
    <x v="4"/>
    <x v="0"/>
    <x v="10"/>
    <x v="0"/>
    <n v="85"/>
    <n v="6"/>
    <n v="510"/>
    <n v="4491"/>
  </r>
  <r>
    <x v="4"/>
    <x v="0"/>
    <x v="11"/>
    <x v="0"/>
    <n v="85"/>
    <n v="7"/>
    <n v="595"/>
    <n v="5296"/>
  </r>
  <r>
    <x v="4"/>
    <x v="0"/>
    <x v="12"/>
    <x v="0"/>
    <n v="85"/>
    <n v="8"/>
    <n v="680"/>
    <n v="5553"/>
  </r>
  <r>
    <x v="4"/>
    <x v="0"/>
    <x v="13"/>
    <x v="0"/>
    <n v="85"/>
    <n v="9"/>
    <n v="765"/>
    <n v="4875"/>
  </r>
  <r>
    <x v="4"/>
    <x v="0"/>
    <x v="14"/>
    <x v="0"/>
    <n v="85"/>
    <n v="6"/>
    <n v="510"/>
    <n v="5183"/>
  </r>
  <r>
    <x v="4"/>
    <x v="0"/>
    <x v="15"/>
    <x v="0"/>
    <n v="85"/>
    <n v="6"/>
    <n v="510"/>
    <n v="4393"/>
  </r>
  <r>
    <x v="4"/>
    <x v="0"/>
    <x v="16"/>
    <x v="0"/>
    <n v="85"/>
    <n v="7"/>
    <n v="595"/>
    <n v="4566"/>
  </r>
  <r>
    <x v="4"/>
    <x v="0"/>
    <x v="17"/>
    <x v="0"/>
    <n v="85"/>
    <n v="3"/>
    <n v="255"/>
    <n v="5328"/>
  </r>
  <r>
    <x v="4"/>
    <x v="0"/>
    <x v="18"/>
    <x v="0"/>
    <n v="85"/>
    <n v="8"/>
    <n v="680"/>
    <n v="5402"/>
  </r>
  <r>
    <x v="4"/>
    <x v="0"/>
    <x v="19"/>
    <x v="0"/>
    <n v="85"/>
    <n v="6"/>
    <n v="510"/>
    <n v="5640"/>
  </r>
  <r>
    <x v="5"/>
    <x v="1"/>
    <x v="0"/>
    <x v="0"/>
    <n v="80"/>
    <n v="7"/>
    <n v="560"/>
    <n v="5638"/>
  </r>
  <r>
    <x v="5"/>
    <x v="1"/>
    <x v="1"/>
    <x v="0"/>
    <n v="105"/>
    <n v="7"/>
    <n v="735"/>
    <n v="5083"/>
  </r>
  <r>
    <x v="5"/>
    <x v="1"/>
    <x v="2"/>
    <x v="0"/>
    <n v="105"/>
    <n v="6"/>
    <n v="630"/>
    <n v="5292"/>
  </r>
  <r>
    <x v="5"/>
    <x v="1"/>
    <x v="3"/>
    <x v="0"/>
    <n v="105"/>
    <n v="8"/>
    <n v="840"/>
    <n v="4840"/>
  </r>
  <r>
    <x v="5"/>
    <x v="1"/>
    <x v="4"/>
    <x v="0"/>
    <n v="105"/>
    <n v="4"/>
    <n v="420"/>
    <n v="5080"/>
  </r>
  <r>
    <x v="5"/>
    <x v="1"/>
    <x v="5"/>
    <x v="0"/>
    <n v="105"/>
    <n v="8"/>
    <n v="840"/>
    <n v="5930"/>
  </r>
  <r>
    <x v="5"/>
    <x v="1"/>
    <x v="6"/>
    <x v="0"/>
    <n v="105"/>
    <n v="5"/>
    <n v="525"/>
    <n v="5408"/>
  </r>
  <r>
    <x v="5"/>
    <x v="1"/>
    <x v="7"/>
    <x v="0"/>
    <n v="60"/>
    <n v="5"/>
    <n v="300"/>
    <n v="5851"/>
  </r>
  <r>
    <x v="5"/>
    <x v="1"/>
    <x v="8"/>
    <x v="0"/>
    <n v="105"/>
    <n v="7"/>
    <n v="735"/>
    <n v="4239"/>
  </r>
  <r>
    <x v="5"/>
    <x v="1"/>
    <x v="9"/>
    <x v="0"/>
    <n v="105"/>
    <n v="4"/>
    <n v="420"/>
    <n v="5501"/>
  </r>
  <r>
    <x v="5"/>
    <x v="1"/>
    <x v="10"/>
    <x v="0"/>
    <n v="80"/>
    <n v="3"/>
    <n v="240"/>
    <n v="4168"/>
  </r>
  <r>
    <x v="5"/>
    <x v="1"/>
    <x v="11"/>
    <x v="0"/>
    <n v="105"/>
    <n v="9"/>
    <n v="945"/>
    <n v="4358"/>
  </r>
  <r>
    <x v="5"/>
    <x v="1"/>
    <x v="12"/>
    <x v="0"/>
    <n v="105"/>
    <n v="3"/>
    <n v="315"/>
    <n v="5019"/>
  </r>
  <r>
    <x v="5"/>
    <x v="1"/>
    <x v="13"/>
    <x v="0"/>
    <n v="105"/>
    <n v="3"/>
    <n v="315"/>
    <n v="4238"/>
  </r>
  <r>
    <x v="5"/>
    <x v="1"/>
    <x v="14"/>
    <x v="0"/>
    <n v="40"/>
    <n v="4"/>
    <n v="160"/>
    <n v="4143"/>
  </r>
  <r>
    <x v="5"/>
    <x v="1"/>
    <x v="15"/>
    <x v="0"/>
    <n v="105"/>
    <n v="5"/>
    <n v="525"/>
    <n v="4610"/>
  </r>
  <r>
    <x v="5"/>
    <x v="1"/>
    <x v="16"/>
    <x v="0"/>
    <n v="80"/>
    <n v="5"/>
    <n v="400"/>
    <n v="5206"/>
  </r>
  <r>
    <x v="5"/>
    <x v="1"/>
    <x v="17"/>
    <x v="0"/>
    <n v="105"/>
    <n v="9"/>
    <n v="945"/>
    <n v="5350"/>
  </r>
  <r>
    <x v="5"/>
    <x v="1"/>
    <x v="18"/>
    <x v="0"/>
    <n v="105"/>
    <n v="6"/>
    <n v="630"/>
    <n v="5109"/>
  </r>
  <r>
    <x v="5"/>
    <x v="1"/>
    <x v="19"/>
    <x v="0"/>
    <n v="105"/>
    <n v="3"/>
    <n v="315"/>
    <n v="4844"/>
  </r>
  <r>
    <x v="6"/>
    <x v="1"/>
    <x v="0"/>
    <x v="1"/>
    <n v="50"/>
    <n v="4"/>
    <n v="200"/>
    <s v=""/>
  </r>
  <r>
    <x v="6"/>
    <x v="1"/>
    <x v="1"/>
    <x v="1"/>
    <n v="50"/>
    <n v="5"/>
    <n v="250"/>
    <s v=""/>
  </r>
  <r>
    <x v="6"/>
    <x v="1"/>
    <x v="2"/>
    <x v="1"/>
    <n v="50"/>
    <n v="7"/>
    <n v="350"/>
    <s v=""/>
  </r>
  <r>
    <x v="6"/>
    <x v="1"/>
    <x v="3"/>
    <x v="1"/>
    <n v="50"/>
    <n v="5"/>
    <n v="250"/>
    <s v=""/>
  </r>
  <r>
    <x v="6"/>
    <x v="1"/>
    <x v="4"/>
    <x v="1"/>
    <n v="50"/>
    <n v="5"/>
    <n v="250"/>
    <s v=""/>
  </r>
  <r>
    <x v="6"/>
    <x v="1"/>
    <x v="5"/>
    <x v="1"/>
    <n v="50"/>
    <n v="5"/>
    <n v="250"/>
    <s v=""/>
  </r>
  <r>
    <x v="6"/>
    <x v="1"/>
    <x v="6"/>
    <x v="1"/>
    <n v="50"/>
    <n v="5"/>
    <n v="250"/>
    <s v=""/>
  </r>
  <r>
    <x v="6"/>
    <x v="1"/>
    <x v="7"/>
    <x v="1"/>
    <n v="50"/>
    <n v="9"/>
    <n v="450"/>
    <s v=""/>
  </r>
  <r>
    <x v="6"/>
    <x v="1"/>
    <x v="8"/>
    <x v="1"/>
    <n v="0"/>
    <n v="7"/>
    <n v="0"/>
    <s v=""/>
  </r>
  <r>
    <x v="6"/>
    <x v="1"/>
    <x v="9"/>
    <x v="1"/>
    <n v="50"/>
    <n v="7"/>
    <n v="350"/>
    <s v=""/>
  </r>
  <r>
    <x v="6"/>
    <x v="1"/>
    <x v="10"/>
    <x v="1"/>
    <n v="50"/>
    <n v="7"/>
    <n v="350"/>
    <s v=""/>
  </r>
  <r>
    <x v="6"/>
    <x v="1"/>
    <x v="11"/>
    <x v="1"/>
    <n v="50"/>
    <n v="7"/>
    <n v="350"/>
    <s v=""/>
  </r>
  <r>
    <x v="6"/>
    <x v="1"/>
    <x v="12"/>
    <x v="1"/>
    <n v="50"/>
    <n v="6"/>
    <n v="300"/>
    <s v=""/>
  </r>
  <r>
    <x v="6"/>
    <x v="1"/>
    <x v="13"/>
    <x v="1"/>
    <n v="50"/>
    <n v="9"/>
    <n v="450"/>
    <s v=""/>
  </r>
  <r>
    <x v="6"/>
    <x v="1"/>
    <x v="14"/>
    <x v="1"/>
    <n v="50"/>
    <n v="4"/>
    <n v="200"/>
    <s v=""/>
  </r>
  <r>
    <x v="6"/>
    <x v="1"/>
    <x v="15"/>
    <x v="1"/>
    <n v="0"/>
    <n v="3"/>
    <n v="0"/>
    <s v=""/>
  </r>
  <r>
    <x v="6"/>
    <x v="1"/>
    <x v="16"/>
    <x v="1"/>
    <n v="50"/>
    <n v="8"/>
    <n v="400"/>
    <s v=""/>
  </r>
  <r>
    <x v="6"/>
    <x v="1"/>
    <x v="17"/>
    <x v="1"/>
    <n v="50"/>
    <n v="3"/>
    <n v="150"/>
    <s v=""/>
  </r>
  <r>
    <x v="6"/>
    <x v="1"/>
    <x v="18"/>
    <x v="1"/>
    <n v="50"/>
    <n v="6"/>
    <n v="300"/>
    <s v=""/>
  </r>
  <r>
    <x v="6"/>
    <x v="1"/>
    <x v="19"/>
    <x v="1"/>
    <n v="50"/>
    <n v="9"/>
    <n v="450"/>
    <s v=""/>
  </r>
  <r>
    <x v="7"/>
    <x v="1"/>
    <x v="0"/>
    <x v="0"/>
    <n v="110"/>
    <n v="3"/>
    <n v="330"/>
    <n v="5978"/>
  </r>
  <r>
    <x v="7"/>
    <x v="1"/>
    <x v="1"/>
    <x v="0"/>
    <n v="110"/>
    <n v="5"/>
    <n v="550"/>
    <n v="5509"/>
  </r>
  <r>
    <x v="7"/>
    <x v="1"/>
    <x v="2"/>
    <x v="0"/>
    <n v="110"/>
    <n v="9"/>
    <n v="990"/>
    <n v="4614"/>
  </r>
  <r>
    <x v="7"/>
    <x v="1"/>
    <x v="3"/>
    <x v="0"/>
    <n v="110"/>
    <n v="4"/>
    <n v="440"/>
    <n v="4757"/>
  </r>
  <r>
    <x v="7"/>
    <x v="1"/>
    <x v="4"/>
    <x v="0"/>
    <n v="110"/>
    <n v="3"/>
    <n v="330"/>
    <n v="5027"/>
  </r>
  <r>
    <x v="7"/>
    <x v="1"/>
    <x v="5"/>
    <x v="0"/>
    <n v="110"/>
    <n v="8"/>
    <n v="880"/>
    <n v="4535"/>
  </r>
  <r>
    <x v="7"/>
    <x v="1"/>
    <x v="6"/>
    <x v="0"/>
    <n v="110"/>
    <n v="3"/>
    <n v="330"/>
    <n v="5257"/>
  </r>
  <r>
    <x v="7"/>
    <x v="1"/>
    <x v="7"/>
    <x v="0"/>
    <n v="110"/>
    <n v="7"/>
    <n v="770"/>
    <n v="4781"/>
  </r>
  <r>
    <x v="7"/>
    <x v="1"/>
    <x v="8"/>
    <x v="0"/>
    <n v="110"/>
    <n v="7"/>
    <n v="770"/>
    <n v="5289"/>
  </r>
  <r>
    <x v="7"/>
    <x v="1"/>
    <x v="9"/>
    <x v="0"/>
    <n v="110"/>
    <n v="3"/>
    <n v="330"/>
    <n v="5549"/>
  </r>
  <r>
    <x v="7"/>
    <x v="1"/>
    <x v="10"/>
    <x v="0"/>
    <n v="110"/>
    <n v="9"/>
    <n v="990"/>
    <n v="5431"/>
  </r>
  <r>
    <x v="7"/>
    <x v="1"/>
    <x v="11"/>
    <x v="0"/>
    <n v="110"/>
    <n v="4"/>
    <n v="440"/>
    <n v="5046"/>
  </r>
  <r>
    <x v="7"/>
    <x v="1"/>
    <x v="12"/>
    <x v="0"/>
    <n v="110"/>
    <n v="5"/>
    <n v="550"/>
    <n v="4594"/>
  </r>
  <r>
    <x v="7"/>
    <x v="1"/>
    <x v="13"/>
    <x v="0"/>
    <n v="110"/>
    <n v="6"/>
    <n v="660"/>
    <n v="4636"/>
  </r>
  <r>
    <x v="7"/>
    <x v="1"/>
    <x v="14"/>
    <x v="0"/>
    <n v="110"/>
    <n v="4"/>
    <n v="440"/>
    <n v="4683"/>
  </r>
  <r>
    <x v="7"/>
    <x v="1"/>
    <x v="15"/>
    <x v="0"/>
    <n v="110"/>
    <n v="6"/>
    <n v="660"/>
    <n v="4561"/>
  </r>
  <r>
    <x v="7"/>
    <x v="1"/>
    <x v="16"/>
    <x v="0"/>
    <n v="110"/>
    <n v="3"/>
    <n v="330"/>
    <n v="5230"/>
  </r>
  <r>
    <x v="7"/>
    <x v="1"/>
    <x v="17"/>
    <x v="0"/>
    <n v="110"/>
    <n v="9"/>
    <n v="990"/>
    <n v="5112"/>
  </r>
  <r>
    <x v="7"/>
    <x v="1"/>
    <x v="18"/>
    <x v="0"/>
    <n v="110"/>
    <n v="5"/>
    <n v="550"/>
    <n v="5948"/>
  </r>
  <r>
    <x v="7"/>
    <x v="1"/>
    <x v="19"/>
    <x v="0"/>
    <n v="110"/>
    <n v="7"/>
    <n v="770"/>
    <n v="5389"/>
  </r>
  <r>
    <x v="8"/>
    <x v="1"/>
    <x v="0"/>
    <x v="1"/>
    <n v="45"/>
    <n v="4"/>
    <n v="180"/>
    <s v=""/>
  </r>
  <r>
    <x v="8"/>
    <x v="1"/>
    <x v="1"/>
    <x v="1"/>
    <n v="45"/>
    <n v="8"/>
    <n v="360"/>
    <s v=""/>
  </r>
  <r>
    <x v="8"/>
    <x v="1"/>
    <x v="2"/>
    <x v="1"/>
    <n v="45"/>
    <n v="4"/>
    <n v="180"/>
    <s v=""/>
  </r>
  <r>
    <x v="8"/>
    <x v="1"/>
    <x v="3"/>
    <x v="1"/>
    <n v="45"/>
    <n v="3"/>
    <n v="135"/>
    <s v=""/>
  </r>
  <r>
    <x v="8"/>
    <x v="1"/>
    <x v="4"/>
    <x v="1"/>
    <n v="45"/>
    <n v="3"/>
    <n v="135"/>
    <s v=""/>
  </r>
  <r>
    <x v="8"/>
    <x v="1"/>
    <x v="5"/>
    <x v="1"/>
    <n v="45"/>
    <n v="4"/>
    <n v="180"/>
    <s v=""/>
  </r>
  <r>
    <x v="8"/>
    <x v="1"/>
    <x v="6"/>
    <x v="1"/>
    <n v="45"/>
    <n v="4"/>
    <n v="180"/>
    <s v=""/>
  </r>
  <r>
    <x v="8"/>
    <x v="1"/>
    <x v="7"/>
    <x v="1"/>
    <n v="45"/>
    <n v="8"/>
    <n v="360"/>
    <s v=""/>
  </r>
  <r>
    <x v="8"/>
    <x v="1"/>
    <x v="8"/>
    <x v="1"/>
    <n v="45"/>
    <n v="7"/>
    <n v="315"/>
    <s v=""/>
  </r>
  <r>
    <x v="8"/>
    <x v="1"/>
    <x v="9"/>
    <x v="1"/>
    <n v="45"/>
    <n v="3"/>
    <n v="135"/>
    <s v=""/>
  </r>
  <r>
    <x v="8"/>
    <x v="1"/>
    <x v="10"/>
    <x v="1"/>
    <n v="45"/>
    <n v="4"/>
    <n v="180"/>
    <s v=""/>
  </r>
  <r>
    <x v="8"/>
    <x v="1"/>
    <x v="11"/>
    <x v="1"/>
    <n v="45"/>
    <n v="3"/>
    <n v="135"/>
    <s v=""/>
  </r>
  <r>
    <x v="8"/>
    <x v="1"/>
    <x v="12"/>
    <x v="1"/>
    <n v="45"/>
    <n v="7"/>
    <n v="315"/>
    <s v=""/>
  </r>
  <r>
    <x v="8"/>
    <x v="1"/>
    <x v="13"/>
    <x v="1"/>
    <n v="45"/>
    <n v="8"/>
    <n v="360"/>
    <s v=""/>
  </r>
  <r>
    <x v="8"/>
    <x v="1"/>
    <x v="14"/>
    <x v="1"/>
    <n v="45"/>
    <n v="8"/>
    <n v="360"/>
    <s v=""/>
  </r>
  <r>
    <x v="8"/>
    <x v="1"/>
    <x v="15"/>
    <x v="1"/>
    <n v="45"/>
    <n v="3"/>
    <n v="135"/>
    <s v=""/>
  </r>
  <r>
    <x v="8"/>
    <x v="1"/>
    <x v="16"/>
    <x v="1"/>
    <n v="45"/>
    <n v="4"/>
    <n v="180"/>
    <s v=""/>
  </r>
  <r>
    <x v="8"/>
    <x v="1"/>
    <x v="17"/>
    <x v="1"/>
    <n v="45"/>
    <n v="3"/>
    <n v="135"/>
    <s v=""/>
  </r>
  <r>
    <x v="8"/>
    <x v="1"/>
    <x v="18"/>
    <x v="1"/>
    <n v="45"/>
    <n v="7"/>
    <n v="315"/>
    <s v=""/>
  </r>
  <r>
    <x v="8"/>
    <x v="1"/>
    <x v="19"/>
    <x v="1"/>
    <n v="45"/>
    <n v="7"/>
    <n v="315"/>
    <s v=""/>
  </r>
  <r>
    <x v="9"/>
    <x v="2"/>
    <x v="1"/>
    <x v="0"/>
    <n v="85"/>
    <n v="6"/>
    <n v="510"/>
    <n v="5356"/>
  </r>
  <r>
    <x v="9"/>
    <x v="2"/>
    <x v="12"/>
    <x v="0"/>
    <n v="85"/>
    <n v="7"/>
    <n v="595"/>
    <n v="4358"/>
  </r>
  <r>
    <x v="9"/>
    <x v="2"/>
    <x v="0"/>
    <x v="0"/>
    <n v="85"/>
    <n v="8"/>
    <n v="680"/>
    <n v="5397"/>
  </r>
  <r>
    <x v="10"/>
    <x v="2"/>
    <x v="6"/>
    <x v="1"/>
    <n v="60"/>
    <n v="6"/>
    <n v="360"/>
    <s v=""/>
  </r>
  <r>
    <x v="10"/>
    <x v="2"/>
    <x v="10"/>
    <x v="1"/>
    <n v="60"/>
    <n v="7"/>
    <n v="420"/>
    <s v=""/>
  </r>
  <r>
    <x v="10"/>
    <x v="2"/>
    <x v="12"/>
    <x v="1"/>
    <n v="60"/>
    <n v="8"/>
    <n v="480"/>
    <s v=""/>
  </r>
  <r>
    <x v="11"/>
    <x v="3"/>
    <x v="1"/>
    <x v="0"/>
    <n v="90"/>
    <n v="7"/>
    <n v="630"/>
    <n v="5618"/>
  </r>
  <r>
    <x v="9"/>
    <x v="2"/>
    <x v="18"/>
    <x v="0"/>
    <n v="85"/>
    <n v="7"/>
    <n v="595"/>
    <n v="5551"/>
  </r>
  <r>
    <x v="10"/>
    <x v="2"/>
    <x v="18"/>
    <x v="1"/>
    <n v="65"/>
    <n v="8"/>
    <n v="520"/>
    <s v=""/>
  </r>
</pivotCacheRecords>
</file>

<file path=xl/pivotCache/pivotCacheRecords2.xml><?xml version="1.0" encoding="utf-8"?>
<pivotCacheRecords xmlns="http://schemas.openxmlformats.org/spreadsheetml/2006/main" xmlns:r="http://schemas.openxmlformats.org/officeDocument/2006/relationships" count="145">
  <r>
    <x v="0"/>
    <d v="2016-02-10T00:00:00"/>
    <x v="0"/>
    <s v="G+2"/>
    <n v="71.099999999999994"/>
    <n v="3"/>
    <n v="0"/>
    <n v="1.0149999999999999"/>
    <n v="0"/>
    <n v="69"/>
    <n v="2.0999999999999943"/>
    <n v="2.9535864978902877E-2"/>
    <n v="1"/>
    <n v="1"/>
    <m/>
  </r>
  <r>
    <x v="1"/>
    <d v="2016-02-10T00:00:00"/>
    <x v="0"/>
    <s v="G+2"/>
    <n v="68.400000000000006"/>
    <n v="6"/>
    <n v="1"/>
    <n v="1.0209999999999999"/>
    <n v="1"/>
    <n v="66.7"/>
    <n v="1.7000000000000028"/>
    <n v="2.4853801169590684E-2"/>
    <n v="1"/>
    <n v="3"/>
    <s v="Had conversation at training, given her strategy for next week"/>
  </r>
  <r>
    <x v="2"/>
    <d v="2016-02-10T00:00:00"/>
    <x v="0"/>
    <s v="G+2"/>
    <n v="69.8"/>
    <n v="6"/>
    <n v="1"/>
    <n v="1.0209999999999999"/>
    <n v="1"/>
    <n v="68.8"/>
    <n v="1"/>
    <n v="1.4326647564469915E-2"/>
    <n v="0"/>
    <n v="2"/>
    <m/>
  </r>
  <r>
    <x v="3"/>
    <d v="2016-02-10T00:00:00"/>
    <x v="0"/>
    <s v="G+2"/>
    <n v="61.2"/>
    <n v="7"/>
    <n v="1"/>
    <n v="1.0229999999999999"/>
    <n v="1"/>
    <n v="60.1"/>
    <n v="1.1000000000000014"/>
    <n v="1.797385620915035E-2"/>
    <n v="0"/>
    <n v="2"/>
    <m/>
  </r>
  <r>
    <x v="4"/>
    <d v="2016-02-10T00:00:00"/>
    <x v="0"/>
    <s v="G+2"/>
    <n v="64.400000000000006"/>
    <n v="7"/>
    <n v="1"/>
    <n v="1.0229999999999999"/>
    <n v="1"/>
    <n v="62.300000000000004"/>
    <n v="2.1000000000000014"/>
    <n v="3.2608695652173933E-2"/>
    <n v="1"/>
    <n v="3"/>
    <m/>
  </r>
  <r>
    <x v="5"/>
    <d v="2016-02-10T00:00:00"/>
    <x v="0"/>
    <s v="G+2"/>
    <n v="59.199999999999996"/>
    <n v="7"/>
    <n v="1"/>
    <n v="1.0229999999999999"/>
    <n v="1"/>
    <n v="57.599999999999994"/>
    <n v="1.6000000000000014"/>
    <n v="2.7027027027027053E-2"/>
    <n v="1"/>
    <n v="3"/>
    <m/>
  </r>
  <r>
    <x v="6"/>
    <d v="2016-02-10T00:00:00"/>
    <x v="0"/>
    <s v="G+2"/>
    <n v="60.2"/>
    <n v="3"/>
    <n v="0"/>
    <n v="1.0149999999999999"/>
    <n v="0"/>
    <n v="59"/>
    <n v="1.2000000000000028"/>
    <n v="1.9933554817275795E-2"/>
    <n v="0"/>
    <n v="0"/>
    <m/>
  </r>
  <r>
    <x v="7"/>
    <d v="2016-02-10T00:00:00"/>
    <x v="0"/>
    <s v="G+2"/>
    <n v="62.599999999999994"/>
    <n v="7"/>
    <n v="1"/>
    <n v="1.0229999999999999"/>
    <n v="1"/>
    <n v="60.8"/>
    <n v="1.7999999999999972"/>
    <n v="2.8753993610223599E-2"/>
    <n v="1"/>
    <n v="3"/>
    <m/>
  </r>
  <r>
    <x v="8"/>
    <d v="2016-02-10T00:00:00"/>
    <x v="0"/>
    <s v="G+2"/>
    <n v="57.6"/>
    <n v="3"/>
    <n v="0"/>
    <n v="1.0149999999999999"/>
    <n v="0"/>
    <n v="57.1"/>
    <n v="0.5"/>
    <n v="8.6805555555555559E-3"/>
    <n v="0"/>
    <n v="0"/>
    <m/>
  </r>
  <r>
    <x v="9"/>
    <d v="2016-02-10T00:00:00"/>
    <x v="0"/>
    <s v="G+2"/>
    <n v="58.8"/>
    <n v="6"/>
    <n v="1"/>
    <n v="1.0209999999999999"/>
    <n v="1"/>
    <n v="57.9"/>
    <n v="0.89999999999999858"/>
    <n v="1.5306122448979569E-2"/>
    <n v="0"/>
    <n v="2"/>
    <m/>
  </r>
  <r>
    <x v="10"/>
    <d v="2016-02-10T00:00:00"/>
    <x v="0"/>
    <s v="G+2"/>
    <n v="66.099999999999994"/>
    <n v="4"/>
    <n v="0"/>
    <n v="1.018"/>
    <n v="0"/>
    <n v="64.5"/>
    <n v="1.5999999999999943"/>
    <n v="2.4205748865355439E-2"/>
    <n v="1"/>
    <n v="1"/>
    <m/>
  </r>
  <r>
    <x v="11"/>
    <d v="2016-02-10T00:00:00"/>
    <x v="0"/>
    <s v="G+2"/>
    <n v="62.2"/>
    <n v="1"/>
    <n v="0"/>
    <n v="1.0089999999999999"/>
    <n v="0"/>
    <n v="61.7"/>
    <n v="0.5"/>
    <n v="8.0385852090032149E-3"/>
    <n v="0"/>
    <n v="0"/>
    <m/>
  </r>
  <r>
    <x v="12"/>
    <d v="2016-02-10T00:00:00"/>
    <x v="0"/>
    <s v="G+2"/>
    <n v="70.099999999999994"/>
    <n v="6"/>
    <n v="1"/>
    <n v="1.0209999999999999"/>
    <n v="1"/>
    <n v="68.8"/>
    <n v="1.2999999999999972"/>
    <n v="1.8544935805991401E-2"/>
    <n v="0"/>
    <n v="2"/>
    <m/>
  </r>
  <r>
    <x v="13"/>
    <d v="2016-02-10T00:00:00"/>
    <x v="0"/>
    <s v="G+2"/>
    <n v="63"/>
    <n v="6"/>
    <n v="1"/>
    <n v="1.0209999999999999"/>
    <n v="1"/>
    <n v="61.7"/>
    <n v="1.2999999999999972"/>
    <n v="2.0634920634920589E-2"/>
    <n v="1"/>
    <n v="3"/>
    <m/>
  </r>
  <r>
    <x v="14"/>
    <d v="2016-02-10T00:00:00"/>
    <x v="0"/>
    <s v="G+2"/>
    <n v="68.800000000000011"/>
    <n v="2"/>
    <n v="0"/>
    <n v="1.012"/>
    <n v="0"/>
    <n v="68.400000000000006"/>
    <n v="0.40000000000000568"/>
    <n v="5.8139534883721745E-3"/>
    <n v="0"/>
    <n v="0"/>
    <m/>
  </r>
  <r>
    <x v="15"/>
    <d v="2016-02-10T00:00:00"/>
    <x v="0"/>
    <s v="G+2"/>
    <n v="61.3"/>
    <n v="1"/>
    <n v="0"/>
    <n v="1.01"/>
    <n v="0"/>
    <n v="59.3"/>
    <n v="2"/>
    <n v="3.2626427406199025E-2"/>
    <n v="1"/>
    <n v="1"/>
    <m/>
  </r>
  <r>
    <x v="0"/>
    <d v="2016-02-11T00:00:00"/>
    <x v="0"/>
    <s v="G+3"/>
    <n v="71.7"/>
    <n v="4"/>
    <n v="0"/>
    <m/>
    <n v="0"/>
    <n v="70.900000000000006"/>
    <n v="0.79999999999999716"/>
    <n v="1.1157601115760071E-2"/>
    <n v="0"/>
    <n v="0"/>
    <m/>
  </r>
  <r>
    <x v="1"/>
    <d v="2016-02-11T00:00:00"/>
    <x v="0"/>
    <s v="G+3"/>
    <n v="68.400000000000006"/>
    <n v="5"/>
    <n v="1"/>
    <m/>
    <n v="0"/>
    <n v="67.900000000000006"/>
    <n v="0.5"/>
    <n v="7.3099415204678359E-3"/>
    <n v="0"/>
    <n v="1"/>
    <m/>
  </r>
  <r>
    <x v="2"/>
    <d v="2016-02-11T00:00:00"/>
    <x v="0"/>
    <s v="G+3"/>
    <n v="69.199999999999989"/>
    <n v="5"/>
    <n v="1"/>
    <m/>
    <n v="0"/>
    <n v="67.199999999999989"/>
    <n v="2"/>
    <n v="2.8901734104046249E-2"/>
    <n v="1"/>
    <n v="2"/>
    <m/>
  </r>
  <r>
    <x v="3"/>
    <d v="2016-02-11T00:00:00"/>
    <x v="0"/>
    <s v="G+3"/>
    <n v="61"/>
    <n v="4"/>
    <n v="0"/>
    <m/>
    <n v="0"/>
    <n v="59.7"/>
    <n v="1.2999999999999972"/>
    <n v="2.1311475409836019E-2"/>
    <n v="1"/>
    <n v="1"/>
    <m/>
  </r>
  <r>
    <x v="4"/>
    <d v="2016-02-11T00:00:00"/>
    <x v="0"/>
    <s v="G+3"/>
    <n v="64.2"/>
    <n v="5"/>
    <n v="1"/>
    <m/>
    <n v="0"/>
    <n v="62.7"/>
    <n v="1.5"/>
    <n v="2.336448598130841E-2"/>
    <n v="1"/>
    <n v="2"/>
    <m/>
  </r>
  <r>
    <x v="5"/>
    <d v="2016-02-11T00:00:00"/>
    <x v="0"/>
    <s v="G+3"/>
    <n v="59.699999999999996"/>
    <n v="5"/>
    <n v="1"/>
    <m/>
    <n v="0"/>
    <n v="59.3"/>
    <n v="0.39999999999999858"/>
    <n v="6.7001675041875814E-3"/>
    <n v="0"/>
    <n v="1"/>
    <m/>
  </r>
  <r>
    <x v="6"/>
    <d v="2016-02-11T00:00:00"/>
    <x v="0"/>
    <s v="G+3"/>
    <n v="60.2"/>
    <n v="5"/>
    <n v="1"/>
    <m/>
    <n v="0"/>
    <n v="59"/>
    <n v="1.2000000000000028"/>
    <n v="1.9933554817275795E-2"/>
    <n v="0"/>
    <n v="1"/>
    <m/>
  </r>
  <r>
    <x v="7"/>
    <d v="2016-02-11T00:00:00"/>
    <x v="0"/>
    <s v="G+3"/>
    <n v="62.5"/>
    <n v="1"/>
    <n v="0"/>
    <m/>
    <n v="0"/>
    <n v="62.1"/>
    <n v="0.39999999999999858"/>
    <n v="6.3999999999999769E-3"/>
    <n v="0"/>
    <n v="0"/>
    <m/>
  </r>
  <r>
    <x v="8"/>
    <d v="2016-02-11T00:00:00"/>
    <x v="0"/>
    <s v="G+3"/>
    <n v="58.1"/>
    <n v="5"/>
    <n v="1"/>
    <m/>
    <n v="0"/>
    <n v="56.5"/>
    <n v="1.6000000000000014"/>
    <n v="2.7538726333907082E-2"/>
    <n v="1"/>
    <n v="2"/>
    <m/>
  </r>
  <r>
    <x v="9"/>
    <d v="2016-02-11T00:00:00"/>
    <x v="0"/>
    <s v="G+3"/>
    <n v="58.6"/>
    <n v="3"/>
    <n v="0"/>
    <m/>
    <n v="0"/>
    <n v="57"/>
    <n v="1.6000000000000014"/>
    <n v="2.7303754266211629E-2"/>
    <n v="1"/>
    <n v="1"/>
    <m/>
  </r>
  <r>
    <x v="10"/>
    <d v="2016-02-11T00:00:00"/>
    <x v="0"/>
    <s v="G+3"/>
    <n v="66.599999999999994"/>
    <n v="6"/>
    <n v="1"/>
    <m/>
    <n v="0"/>
    <n v="65.099999999999994"/>
    <n v="1.5"/>
    <n v="2.2522522522522525E-2"/>
    <n v="1"/>
    <n v="2"/>
    <m/>
  </r>
  <r>
    <x v="11"/>
    <d v="2016-02-11T00:00:00"/>
    <x v="0"/>
    <s v="G+3"/>
    <n v="61.9"/>
    <n v="3"/>
    <n v="0"/>
    <m/>
    <n v="0"/>
    <n v="61.6"/>
    <n v="0.29999999999999716"/>
    <n v="4.8465266558965613E-3"/>
    <n v="0"/>
    <n v="0"/>
    <m/>
  </r>
  <r>
    <x v="12"/>
    <d v="2016-02-11T00:00:00"/>
    <x v="0"/>
    <s v="G+3"/>
    <n v="69.7"/>
    <n v="1"/>
    <n v="0"/>
    <m/>
    <n v="0"/>
    <n v="69.5"/>
    <n v="0.20000000000000284"/>
    <n v="2.8694404591105139E-3"/>
    <n v="0"/>
    <n v="0"/>
    <m/>
  </r>
  <r>
    <x v="13"/>
    <d v="2016-02-11T00:00:00"/>
    <x v="0"/>
    <s v="G+3"/>
    <n v="62.4"/>
    <n v="6"/>
    <n v="1"/>
    <m/>
    <n v="0"/>
    <n v="60.699999999999996"/>
    <n v="1.7000000000000028"/>
    <n v="2.7243589743589789E-2"/>
    <n v="1"/>
    <n v="2"/>
    <m/>
  </r>
  <r>
    <x v="14"/>
    <d v="2016-02-11T00:00:00"/>
    <x v="0"/>
    <s v="G+3"/>
    <n v="68.7"/>
    <n v="4"/>
    <n v="0"/>
    <m/>
    <n v="0"/>
    <n v="67.900000000000006"/>
    <n v="0.79999999999999716"/>
    <n v="1.1644832605531254E-2"/>
    <n v="0"/>
    <n v="0"/>
    <m/>
  </r>
  <r>
    <x v="15"/>
    <d v="2016-02-11T00:00:00"/>
    <x v="0"/>
    <s v="G+3"/>
    <n v="61.699999999999996"/>
    <n v="2"/>
    <n v="0"/>
    <m/>
    <n v="0"/>
    <n v="61.199999999999996"/>
    <n v="0.5"/>
    <n v="8.1037277147487843E-3"/>
    <n v="0"/>
    <n v="0"/>
    <m/>
  </r>
  <r>
    <x v="0"/>
    <d v="2016-02-12T00:00:00"/>
    <x v="0"/>
    <s v="G-3"/>
    <n v="71.400000000000006"/>
    <n v="5"/>
    <n v="1"/>
    <m/>
    <n v="0"/>
    <n v="70"/>
    <n v="1.4000000000000057"/>
    <n v="1.9607843137254981E-2"/>
    <n v="0"/>
    <n v="1"/>
    <m/>
  </r>
  <r>
    <x v="1"/>
    <d v="2016-02-12T00:00:00"/>
    <x v="0"/>
    <s v="G-3"/>
    <n v="68.8"/>
    <n v="1"/>
    <n v="0"/>
    <m/>
    <n v="0"/>
    <n v="66.7"/>
    <n v="2.0999999999999943"/>
    <n v="3.0523255813953407E-2"/>
    <n v="1"/>
    <n v="1"/>
    <m/>
  </r>
  <r>
    <x v="2"/>
    <d v="2016-02-12T00:00:00"/>
    <x v="0"/>
    <s v="G-3"/>
    <n v="69.8"/>
    <n v="4"/>
    <n v="0"/>
    <m/>
    <n v="0"/>
    <n v="69.599999999999994"/>
    <n v="0.20000000000000284"/>
    <n v="2.8653295128940235E-3"/>
    <n v="0"/>
    <n v="0"/>
    <m/>
  </r>
  <r>
    <x v="3"/>
    <d v="2016-02-12T00:00:00"/>
    <x v="0"/>
    <s v="G-3"/>
    <n v="61.2"/>
    <n v="4"/>
    <n v="0"/>
    <m/>
    <n v="0"/>
    <n v="59.300000000000004"/>
    <n v="1.8999999999999986"/>
    <n v="3.1045751633986905E-2"/>
    <n v="1"/>
    <n v="1"/>
    <m/>
  </r>
  <r>
    <x v="4"/>
    <d v="2016-02-12T00:00:00"/>
    <x v="0"/>
    <s v="G-3"/>
    <n v="64"/>
    <n v="3"/>
    <n v="0"/>
    <m/>
    <n v="0"/>
    <n v="62.5"/>
    <n v="1.5"/>
    <n v="2.34375E-2"/>
    <n v="1"/>
    <n v="1"/>
    <m/>
  </r>
  <r>
    <x v="5"/>
    <d v="2016-02-12T00:00:00"/>
    <x v="0"/>
    <s v="G-3"/>
    <n v="59.199999999999996"/>
    <n v="7"/>
    <n v="1"/>
    <m/>
    <n v="0"/>
    <n v="57.9"/>
    <n v="1.2999999999999972"/>
    <n v="2.1959459459459412E-2"/>
    <n v="1"/>
    <n v="2"/>
    <m/>
  </r>
  <r>
    <x v="6"/>
    <d v="2016-02-12T00:00:00"/>
    <x v="0"/>
    <s v="G-3"/>
    <n v="60.6"/>
    <n v="2"/>
    <n v="0"/>
    <m/>
    <n v="0"/>
    <n v="59.9"/>
    <n v="0.70000000000000284"/>
    <n v="1.1551155115511597E-2"/>
    <n v="0"/>
    <n v="0"/>
    <m/>
  </r>
  <r>
    <x v="7"/>
    <d v="2016-02-12T00:00:00"/>
    <x v="0"/>
    <s v="G-3"/>
    <n v="62.5"/>
    <n v="2"/>
    <n v="0"/>
    <m/>
    <n v="0"/>
    <n v="61.4"/>
    <n v="1.1000000000000014"/>
    <n v="1.7600000000000022E-2"/>
    <n v="0"/>
    <n v="0"/>
    <m/>
  </r>
  <r>
    <x v="8"/>
    <d v="2016-02-12T00:00:00"/>
    <x v="0"/>
    <s v="G-3"/>
    <n v="57.400000000000006"/>
    <n v="3"/>
    <n v="0"/>
    <m/>
    <n v="0"/>
    <n v="56.300000000000004"/>
    <n v="1.1000000000000014"/>
    <n v="1.9163763066202114E-2"/>
    <n v="0"/>
    <n v="0"/>
    <m/>
  </r>
  <r>
    <x v="9"/>
    <d v="2016-02-12T00:00:00"/>
    <x v="0"/>
    <s v="G-3"/>
    <n v="58.8"/>
    <n v="6"/>
    <n v="1"/>
    <m/>
    <n v="0"/>
    <n v="58.599999999999994"/>
    <n v="0.20000000000000284"/>
    <n v="3.4013605442177355E-3"/>
    <n v="0"/>
    <n v="1"/>
    <m/>
  </r>
  <r>
    <x v="10"/>
    <d v="2016-02-12T00:00:00"/>
    <x v="0"/>
    <s v="G-3"/>
    <n v="66.400000000000006"/>
    <n v="4"/>
    <n v="0"/>
    <m/>
    <n v="0"/>
    <n v="64.2"/>
    <n v="2.2000000000000028"/>
    <n v="3.3132530120481965E-2"/>
    <n v="1"/>
    <n v="1"/>
    <m/>
  </r>
  <r>
    <x v="11"/>
    <d v="2016-02-12T00:00:00"/>
    <x v="0"/>
    <s v="G-3"/>
    <n v="61.7"/>
    <n v="5"/>
    <n v="1"/>
    <m/>
    <n v="0"/>
    <n v="60.2"/>
    <n v="1.5"/>
    <n v="2.4311183144246351E-2"/>
    <n v="1"/>
    <n v="2"/>
    <m/>
  </r>
  <r>
    <x v="12"/>
    <d v="2016-02-12T00:00:00"/>
    <x v="0"/>
    <s v="G-3"/>
    <n v="69.599999999999994"/>
    <n v="6"/>
    <n v="1"/>
    <m/>
    <n v="0"/>
    <n v="68.099999999999994"/>
    <n v="1.5"/>
    <n v="2.1551724137931036E-2"/>
    <n v="1"/>
    <n v="2"/>
    <m/>
  </r>
  <r>
    <x v="13"/>
    <d v="2016-02-12T00:00:00"/>
    <x v="0"/>
    <s v="G-3"/>
    <n v="62.5"/>
    <n v="5"/>
    <n v="1"/>
    <m/>
    <n v="0"/>
    <n v="60.7"/>
    <n v="1.7999999999999972"/>
    <n v="2.8799999999999954E-2"/>
    <n v="1"/>
    <n v="2"/>
    <m/>
  </r>
  <r>
    <x v="14"/>
    <d v="2016-02-12T00:00:00"/>
    <x v="0"/>
    <s v="G-3"/>
    <n v="68.800000000000011"/>
    <n v="2"/>
    <n v="0"/>
    <m/>
    <n v="0"/>
    <n v="67.100000000000009"/>
    <n v="1.7000000000000028"/>
    <n v="2.4709302325581432E-2"/>
    <n v="1"/>
    <n v="1"/>
    <m/>
  </r>
  <r>
    <x v="15"/>
    <d v="2016-02-12T00:00:00"/>
    <x v="0"/>
    <s v="G-3"/>
    <n v="61"/>
    <n v="6"/>
    <n v="1"/>
    <m/>
    <n v="0"/>
    <n v="58.8"/>
    <n v="2.2000000000000028"/>
    <n v="3.6065573770491847E-2"/>
    <n v="1"/>
    <n v="2"/>
    <m/>
  </r>
  <r>
    <x v="0"/>
    <d v="2016-02-13T00:00:00"/>
    <x v="0"/>
    <s v="G-2"/>
    <n v="71.8"/>
    <n v="5"/>
    <n v="1"/>
    <m/>
    <n v="0"/>
    <n v="71.399999999999991"/>
    <n v="0.40000000000000568"/>
    <n v="5.5710306406686035E-3"/>
    <n v="0"/>
    <n v="1"/>
    <m/>
  </r>
  <r>
    <x v="1"/>
    <d v="2016-02-13T00:00:00"/>
    <x v="0"/>
    <s v="G-2"/>
    <n v="68.400000000000006"/>
    <n v="1"/>
    <n v="0"/>
    <m/>
    <n v="0"/>
    <n v="67.400000000000006"/>
    <n v="1"/>
    <n v="1.4619883040935672E-2"/>
    <n v="0"/>
    <n v="0"/>
    <m/>
  </r>
  <r>
    <x v="2"/>
    <d v="2016-02-13T00:00:00"/>
    <x v="0"/>
    <s v="G-2"/>
    <n v="70"/>
    <n v="7"/>
    <n v="1"/>
    <m/>
    <n v="0"/>
    <n v="69.099999999999994"/>
    <n v="0.90000000000000568"/>
    <n v="1.2857142857142938E-2"/>
    <n v="0"/>
    <n v="1"/>
    <m/>
  </r>
  <r>
    <x v="3"/>
    <d v="2016-02-13T00:00:00"/>
    <x v="0"/>
    <s v="G-2"/>
    <n v="60.800000000000004"/>
    <n v="6"/>
    <n v="1"/>
    <m/>
    <n v="0"/>
    <n v="59.500000000000007"/>
    <n v="1.2999999999999972"/>
    <n v="2.1381578947368373E-2"/>
    <n v="1"/>
    <n v="2"/>
    <m/>
  </r>
  <r>
    <x v="4"/>
    <d v="2016-02-13T00:00:00"/>
    <x v="0"/>
    <s v="G-2"/>
    <n v="63.900000000000006"/>
    <n v="7"/>
    <n v="1"/>
    <m/>
    <n v="0"/>
    <n v="62.000000000000007"/>
    <n v="1.8999999999999986"/>
    <n v="2.9733959311424075E-2"/>
    <n v="1"/>
    <n v="2"/>
    <m/>
  </r>
  <r>
    <x v="5"/>
    <d v="2016-02-13T00:00:00"/>
    <x v="0"/>
    <s v="G-2"/>
    <n v="58.9"/>
    <n v="4"/>
    <n v="0"/>
    <m/>
    <n v="0"/>
    <n v="57.9"/>
    <n v="1"/>
    <n v="1.6977928692699491E-2"/>
    <n v="0"/>
    <n v="0"/>
    <m/>
  </r>
  <r>
    <x v="6"/>
    <d v="2016-02-13T00:00:00"/>
    <x v="0"/>
    <s v="G-2"/>
    <n v="60.300000000000004"/>
    <n v="1"/>
    <n v="0"/>
    <m/>
    <n v="0"/>
    <n v="59.800000000000004"/>
    <n v="0.5"/>
    <n v="8.2918739635157532E-3"/>
    <n v="0"/>
    <n v="0"/>
    <m/>
  </r>
  <r>
    <x v="7"/>
    <d v="2016-02-13T00:00:00"/>
    <x v="0"/>
    <s v="G-2"/>
    <n v="62.5"/>
    <n v="1"/>
    <n v="0"/>
    <m/>
    <n v="0"/>
    <n v="60.5"/>
    <n v="2"/>
    <n v="3.2000000000000001E-2"/>
    <n v="1"/>
    <n v="1"/>
    <m/>
  </r>
  <r>
    <x v="8"/>
    <d v="2016-02-13T00:00:00"/>
    <x v="0"/>
    <s v="G-2"/>
    <n v="58.1"/>
    <n v="1"/>
    <n v="0"/>
    <m/>
    <n v="0"/>
    <n v="57.1"/>
    <n v="1"/>
    <n v="1.7211703958691909E-2"/>
    <n v="0"/>
    <n v="0"/>
    <m/>
  </r>
  <r>
    <x v="9"/>
    <d v="2016-02-13T00:00:00"/>
    <x v="0"/>
    <s v="G-2"/>
    <n v="58.6"/>
    <n v="2"/>
    <n v="0"/>
    <m/>
    <n v="0"/>
    <n v="56.5"/>
    <n v="2.1000000000000014"/>
    <n v="3.5836177474402757E-2"/>
    <n v="1"/>
    <n v="1"/>
    <m/>
  </r>
  <r>
    <x v="10"/>
    <d v="2016-02-13T00:00:00"/>
    <x v="0"/>
    <s v="G-2"/>
    <n v="66.2"/>
    <n v="2"/>
    <n v="0"/>
    <m/>
    <n v="0"/>
    <n v="65.3"/>
    <n v="0.90000000000000568"/>
    <n v="1.3595166163142079E-2"/>
    <n v="0"/>
    <n v="0"/>
    <m/>
  </r>
  <r>
    <x v="11"/>
    <d v="2016-02-13T00:00:00"/>
    <x v="0"/>
    <s v="G-2"/>
    <n v="62.1"/>
    <n v="1"/>
    <n v="0"/>
    <m/>
    <n v="0"/>
    <n v="60.1"/>
    <n v="2"/>
    <n v="3.2206119162640899E-2"/>
    <n v="1"/>
    <n v="1"/>
    <m/>
  </r>
  <r>
    <x v="12"/>
    <d v="2016-02-13T00:00:00"/>
    <x v="0"/>
    <s v="G-2"/>
    <n v="70.400000000000006"/>
    <n v="5"/>
    <n v="1"/>
    <m/>
    <n v="0"/>
    <n v="69.800000000000011"/>
    <n v="0.59999999999999432"/>
    <n v="8.5227272727271906E-3"/>
    <n v="0"/>
    <n v="1"/>
    <m/>
  </r>
  <r>
    <x v="13"/>
    <d v="2016-02-13T00:00:00"/>
    <x v="0"/>
    <s v="G-2"/>
    <n v="62.4"/>
    <n v="1"/>
    <n v="0"/>
    <m/>
    <n v="0"/>
    <n v="61.199999999999996"/>
    <n v="1.2000000000000028"/>
    <n v="1.9230769230769277E-2"/>
    <n v="0"/>
    <n v="0"/>
    <m/>
  </r>
  <r>
    <x v="14"/>
    <d v="2016-02-13T00:00:00"/>
    <x v="0"/>
    <s v="G-2"/>
    <n v="68.5"/>
    <n v="6"/>
    <n v="1"/>
    <m/>
    <n v="0"/>
    <n v="67.900000000000006"/>
    <n v="0.59999999999999432"/>
    <n v="8.7591240875911584E-3"/>
    <n v="0"/>
    <n v="1"/>
    <m/>
  </r>
  <r>
    <x v="15"/>
    <d v="2016-02-13T00:00:00"/>
    <x v="0"/>
    <s v="G-2"/>
    <n v="61.699999999999996"/>
    <n v="3"/>
    <n v="0"/>
    <m/>
    <n v="0"/>
    <n v="60.099999999999994"/>
    <n v="1.6000000000000014"/>
    <n v="2.5931928687196137E-2"/>
    <n v="1"/>
    <n v="1"/>
    <m/>
  </r>
  <r>
    <x v="0"/>
    <d v="2016-02-14T00:00:00"/>
    <x v="0"/>
    <s v="G-1"/>
    <n v="71.5"/>
    <n v="2"/>
    <n v="0"/>
    <n v="1.012"/>
    <n v="0"/>
    <n v="70.400000000000006"/>
    <n v="1.0999999999999943"/>
    <n v="1.5384615384615306E-2"/>
    <n v="0"/>
    <n v="0"/>
    <m/>
  </r>
  <r>
    <x v="1"/>
    <d v="2016-02-14T00:00:00"/>
    <x v="0"/>
    <s v="G-1"/>
    <n v="68.7"/>
    <n v="3"/>
    <n v="0"/>
    <n v="1.0149999999999999"/>
    <n v="0"/>
    <n v="66.900000000000006"/>
    <n v="1.7999999999999972"/>
    <n v="2.6200873362445372E-2"/>
    <n v="1"/>
    <n v="1"/>
    <m/>
  </r>
  <r>
    <x v="2"/>
    <d v="2016-02-14T00:00:00"/>
    <x v="0"/>
    <s v="G-1"/>
    <n v="69.8"/>
    <n v="4"/>
    <n v="0"/>
    <n v="1.018"/>
    <n v="0"/>
    <n v="69.399999999999991"/>
    <n v="0.40000000000000568"/>
    <n v="5.730659025788047E-3"/>
    <n v="0"/>
    <n v="0"/>
    <m/>
  </r>
  <r>
    <x v="3"/>
    <d v="2016-02-14T00:00:00"/>
    <x v="0"/>
    <s v="G-1"/>
    <n v="61.400000000000006"/>
    <n v="3"/>
    <n v="0"/>
    <n v="1.0149999999999999"/>
    <n v="0"/>
    <n v="59.2"/>
    <n v="2.2000000000000028"/>
    <n v="3.5830618892508187E-2"/>
    <n v="1"/>
    <n v="1"/>
    <m/>
  </r>
  <r>
    <x v="4"/>
    <d v="2016-02-14T00:00:00"/>
    <x v="0"/>
    <s v="G-1"/>
    <n v="64"/>
    <n v="6"/>
    <n v="1"/>
    <n v="1.0209999999999999"/>
    <n v="1"/>
    <n v="63"/>
    <n v="1"/>
    <n v="1.5625E-2"/>
    <n v="0"/>
    <n v="2"/>
    <m/>
  </r>
  <r>
    <x v="5"/>
    <d v="2016-02-14T00:00:00"/>
    <x v="0"/>
    <s v="G-1"/>
    <n v="59.5"/>
    <n v="7"/>
    <n v="1"/>
    <n v="1.0229999999999999"/>
    <n v="1"/>
    <n v="58.1"/>
    <n v="1.3999999999999986"/>
    <n v="2.3529411764705858E-2"/>
    <n v="1"/>
    <n v="3"/>
    <m/>
  </r>
  <r>
    <x v="6"/>
    <d v="2016-02-14T00:00:00"/>
    <x v="0"/>
    <s v="G-1"/>
    <n v="60.4"/>
    <n v="4"/>
    <n v="0"/>
    <n v="1.018"/>
    <n v="0"/>
    <n v="59.1"/>
    <n v="1.2999999999999972"/>
    <n v="2.1523178807946974E-2"/>
    <n v="1"/>
    <n v="1"/>
    <m/>
  </r>
  <r>
    <x v="7"/>
    <d v="2016-02-14T00:00:00"/>
    <x v="0"/>
    <s v="G-1"/>
    <n v="63.199999999999996"/>
    <n v="1"/>
    <n v="0"/>
    <n v="1.01"/>
    <n v="0"/>
    <n v="62.3"/>
    <n v="0.89999999999999858"/>
    <n v="1.4240506329113903E-2"/>
    <n v="0"/>
    <n v="0"/>
    <m/>
  </r>
  <r>
    <x v="8"/>
    <d v="2016-02-14T00:00:00"/>
    <x v="0"/>
    <s v="G-1"/>
    <n v="58.1"/>
    <n v="5"/>
    <n v="1"/>
    <n v="1.0189999999999999"/>
    <n v="0"/>
    <n v="57.7"/>
    <n v="0.39999999999999858"/>
    <n v="6.8846815834767393E-3"/>
    <n v="0"/>
    <n v="1"/>
    <m/>
  </r>
  <r>
    <x v="9"/>
    <d v="2016-02-14T00:00:00"/>
    <x v="0"/>
    <s v="G-1"/>
    <n v="58.6"/>
    <n v="2"/>
    <n v="0"/>
    <n v="1.012"/>
    <n v="0"/>
    <n v="56.7"/>
    <n v="1.8999999999999986"/>
    <n v="3.2423208191126256E-2"/>
    <n v="1"/>
    <n v="1"/>
    <m/>
  </r>
  <r>
    <x v="10"/>
    <d v="2016-02-14T00:00:00"/>
    <x v="0"/>
    <s v="G-1"/>
    <n v="66.2"/>
    <n v="4"/>
    <n v="0"/>
    <n v="1.018"/>
    <n v="0"/>
    <n v="64"/>
    <n v="2.2000000000000028"/>
    <n v="3.3232628398791583E-2"/>
    <n v="1"/>
    <n v="1"/>
    <m/>
  </r>
  <r>
    <x v="11"/>
    <d v="2016-02-14T00:00:00"/>
    <x v="0"/>
    <s v="G-1"/>
    <n v="61.7"/>
    <n v="7"/>
    <n v="1"/>
    <n v="1.0229999999999999"/>
    <n v="1"/>
    <n v="61.1"/>
    <n v="0.60000000000000142"/>
    <n v="9.7244732576985647E-3"/>
    <n v="0"/>
    <n v="2"/>
    <m/>
  </r>
  <r>
    <x v="12"/>
    <d v="2016-02-14T00:00:00"/>
    <x v="0"/>
    <s v="G-1"/>
    <n v="69.8"/>
    <n v="4"/>
    <n v="0"/>
    <n v="1.018"/>
    <n v="0"/>
    <n v="68.099999999999994"/>
    <n v="1.7000000000000028"/>
    <n v="2.4355300859598895E-2"/>
    <n v="1"/>
    <n v="1"/>
    <m/>
  </r>
  <r>
    <x v="13"/>
    <d v="2016-02-14T00:00:00"/>
    <x v="0"/>
    <s v="G-1"/>
    <n v="62.800000000000004"/>
    <n v="6"/>
    <n v="1"/>
    <n v="1.0209999999999999"/>
    <n v="1"/>
    <n v="60.6"/>
    <n v="2.2000000000000028"/>
    <n v="3.5031847133758003E-2"/>
    <n v="1"/>
    <n v="3"/>
    <m/>
  </r>
  <r>
    <x v="14"/>
    <d v="2016-02-14T00:00:00"/>
    <x v="0"/>
    <s v="G-1"/>
    <n v="69.2"/>
    <n v="4"/>
    <n v="0"/>
    <n v="1.018"/>
    <n v="0"/>
    <n v="68.100000000000009"/>
    <n v="1.0999999999999943"/>
    <n v="1.5895953757225349E-2"/>
    <n v="0"/>
    <n v="0"/>
    <m/>
  </r>
  <r>
    <x v="15"/>
    <d v="2016-02-14T00:00:00"/>
    <x v="0"/>
    <s v="G-1"/>
    <n v="61.3"/>
    <n v="3"/>
    <n v="0"/>
    <n v="1.0149999999999999"/>
    <n v="0"/>
    <n v="59.599999999999994"/>
    <n v="1.7000000000000028"/>
    <n v="2.7732463295269214E-2"/>
    <n v="1"/>
    <n v="1"/>
    <m/>
  </r>
  <r>
    <x v="0"/>
    <d v="2016-02-15T00:00:00"/>
    <x v="0"/>
    <s v="G"/>
    <n v="71.2"/>
    <n v="5"/>
    <n v="1"/>
    <m/>
    <n v="0"/>
    <n v="69.5"/>
    <n v="1.7000000000000028"/>
    <n v="2.387640449438206E-2"/>
    <n v="1"/>
    <n v="2"/>
    <m/>
  </r>
  <r>
    <x v="1"/>
    <d v="2016-02-15T00:00:00"/>
    <x v="0"/>
    <s v="G"/>
    <n v="68.400000000000006"/>
    <n v="2"/>
    <n v="0"/>
    <m/>
    <n v="0"/>
    <n v="66.2"/>
    <n v="2.2000000000000028"/>
    <n v="3.2163742690058519E-2"/>
    <n v="1"/>
    <n v="1"/>
    <m/>
  </r>
  <r>
    <x v="2"/>
    <d v="2016-02-15T00:00:00"/>
    <x v="0"/>
    <s v="G"/>
    <n v="69.3"/>
    <n v="6"/>
    <n v="1"/>
    <m/>
    <n v="0"/>
    <n v="68.7"/>
    <n v="0.59999999999999432"/>
    <n v="8.6580086580085765E-3"/>
    <n v="0"/>
    <n v="1"/>
    <m/>
  </r>
  <r>
    <x v="3"/>
    <d v="2016-02-15T00:00:00"/>
    <x v="0"/>
    <s v="G"/>
    <n v="61.1"/>
    <n v="2"/>
    <n v="0"/>
    <m/>
    <n v="0"/>
    <n v="60.1"/>
    <n v="1"/>
    <n v="1.6366612111292964E-2"/>
    <n v="0"/>
    <n v="0"/>
    <m/>
  </r>
  <r>
    <x v="4"/>
    <d v="2016-02-15T00:00:00"/>
    <x v="0"/>
    <s v="G"/>
    <n v="63.900000000000006"/>
    <n v="3"/>
    <n v="0"/>
    <m/>
    <n v="0"/>
    <n v="63.500000000000007"/>
    <n v="0.39999999999999858"/>
    <n v="6.2597809076682092E-3"/>
    <n v="0"/>
    <n v="0"/>
    <m/>
  </r>
  <r>
    <x v="5"/>
    <d v="2016-02-15T00:00:00"/>
    <x v="0"/>
    <s v="G"/>
    <n v="59.699999999999996"/>
    <n v="7"/>
    <n v="1"/>
    <m/>
    <n v="0"/>
    <n v="58.3"/>
    <n v="1.3999999999999986"/>
    <n v="2.3450586264656594E-2"/>
    <n v="1"/>
    <n v="2"/>
    <m/>
  </r>
  <r>
    <x v="6"/>
    <d v="2016-02-15T00:00:00"/>
    <x v="0"/>
    <s v="G"/>
    <n v="60.5"/>
    <n v="2"/>
    <n v="0"/>
    <m/>
    <n v="0"/>
    <n v="59.9"/>
    <n v="0.60000000000000142"/>
    <n v="9.9173553719008496E-3"/>
    <n v="0"/>
    <n v="0"/>
    <m/>
  </r>
  <r>
    <x v="7"/>
    <d v="2016-02-15T00:00:00"/>
    <x v="0"/>
    <s v="G"/>
    <n v="62.699999999999996"/>
    <n v="4"/>
    <n v="0"/>
    <m/>
    <n v="0"/>
    <n v="62.099999999999994"/>
    <n v="0.60000000000000142"/>
    <n v="9.5693779904306459E-3"/>
    <n v="0"/>
    <n v="0"/>
    <m/>
  </r>
  <r>
    <x v="8"/>
    <d v="2016-02-15T00:00:00"/>
    <x v="0"/>
    <s v="G"/>
    <n v="57.800000000000004"/>
    <n v="7"/>
    <n v="1"/>
    <m/>
    <n v="0"/>
    <n v="57.1"/>
    <n v="0.70000000000000284"/>
    <n v="1.2110726643598664E-2"/>
    <n v="0"/>
    <n v="1"/>
    <m/>
  </r>
  <r>
    <x v="9"/>
    <d v="2016-02-15T00:00:00"/>
    <x v="0"/>
    <s v="G"/>
    <n v="58.4"/>
    <n v="7"/>
    <n v="1"/>
    <m/>
    <n v="0"/>
    <n v="57.4"/>
    <n v="1"/>
    <n v="1.7123287671232876E-2"/>
    <n v="0"/>
    <n v="1"/>
    <m/>
  </r>
  <r>
    <x v="10"/>
    <d v="2016-02-15T00:00:00"/>
    <x v="0"/>
    <s v="G"/>
    <n v="66.2"/>
    <n v="1"/>
    <n v="0"/>
    <m/>
    <n v="0"/>
    <n v="64.400000000000006"/>
    <n v="1.7999999999999972"/>
    <n v="2.7190332326283945E-2"/>
    <n v="1"/>
    <n v="1"/>
    <m/>
  </r>
  <r>
    <x v="11"/>
    <d v="2016-02-15T00:00:00"/>
    <x v="0"/>
    <s v="G"/>
    <n v="61.7"/>
    <n v="2"/>
    <n v="0"/>
    <m/>
    <n v="0"/>
    <n v="59.6"/>
    <n v="2.1000000000000014"/>
    <n v="3.4035656401944919E-2"/>
    <n v="1"/>
    <n v="1"/>
    <m/>
  </r>
  <r>
    <x v="12"/>
    <d v="2016-02-15T00:00:00"/>
    <x v="0"/>
    <s v="G"/>
    <n v="70.099999999999994"/>
    <n v="7"/>
    <n v="1"/>
    <m/>
    <n v="0"/>
    <n v="68"/>
    <n v="2.0999999999999943"/>
    <n v="2.9957203994293788E-2"/>
    <n v="1"/>
    <n v="2"/>
    <m/>
  </r>
  <r>
    <x v="13"/>
    <d v="2016-02-15T00:00:00"/>
    <x v="0"/>
    <s v="G"/>
    <n v="62.7"/>
    <n v="6"/>
    <n v="1"/>
    <m/>
    <n v="0"/>
    <n v="62.300000000000004"/>
    <n v="0.39999999999999858"/>
    <n v="6.3795853269537246E-3"/>
    <n v="0"/>
    <n v="1"/>
    <m/>
  </r>
  <r>
    <x v="14"/>
    <d v="2016-02-15T00:00:00"/>
    <x v="0"/>
    <s v="G"/>
    <n v="69.300000000000011"/>
    <n v="7"/>
    <n v="1"/>
    <m/>
    <n v="0"/>
    <n v="67.100000000000009"/>
    <n v="2.2000000000000028"/>
    <n v="3.1746031746031779E-2"/>
    <n v="1"/>
    <n v="2"/>
    <m/>
  </r>
  <r>
    <x v="15"/>
    <d v="2016-02-15T00:00:00"/>
    <x v="0"/>
    <s v="G"/>
    <n v="61.3"/>
    <n v="5"/>
    <n v="1"/>
    <m/>
    <n v="0"/>
    <n v="59.4"/>
    <n v="1.8999999999999986"/>
    <n v="3.099510603588905E-2"/>
    <n v="1"/>
    <n v="2"/>
    <m/>
  </r>
  <r>
    <x v="0"/>
    <d v="2016-02-17T00:00:00"/>
    <x v="1"/>
    <s v="G+2"/>
    <n v="71.2"/>
    <n v="5"/>
    <n v="1"/>
    <n v="1.0189999999999999"/>
    <n v="0"/>
    <n v="70.600000000000009"/>
    <n v="0.59999999999999432"/>
    <n v="8.4269662921347514E-3"/>
    <n v="0"/>
    <n v="1"/>
    <m/>
  </r>
  <r>
    <x v="1"/>
    <d v="2016-02-17T00:00:00"/>
    <x v="1"/>
    <s v="G+2"/>
    <n v="68.400000000000006"/>
    <n v="3"/>
    <n v="0"/>
    <n v="1.0149999999999999"/>
    <n v="0"/>
    <n v="67.100000000000009"/>
    <n v="1.2999999999999972"/>
    <n v="1.9005847953216332E-2"/>
    <n v="0"/>
    <n v="0"/>
    <m/>
  </r>
  <r>
    <x v="2"/>
    <d v="2016-02-17T00:00:00"/>
    <x v="1"/>
    <s v="G+2"/>
    <n v="69.3"/>
    <n v="7"/>
    <n v="1"/>
    <n v="1.0229999999999999"/>
    <n v="1"/>
    <n v="67.899999999999991"/>
    <n v="1.4000000000000057"/>
    <n v="2.0202020202020284E-2"/>
    <n v="1"/>
    <n v="3"/>
    <m/>
  </r>
  <r>
    <x v="3"/>
    <d v="2016-02-17T00:00:00"/>
    <x v="1"/>
    <s v="G+2"/>
    <n v="61.300000000000004"/>
    <n v="1"/>
    <n v="0"/>
    <n v="1.01"/>
    <n v="0"/>
    <n v="60.900000000000006"/>
    <n v="0.39999999999999858"/>
    <n v="6.5252854812397803E-3"/>
    <n v="0"/>
    <n v="0"/>
    <m/>
  </r>
  <r>
    <x v="4"/>
    <d v="2016-02-17T00:00:00"/>
    <x v="1"/>
    <s v="G+2"/>
    <n v="64.3"/>
    <n v="7"/>
    <n v="1"/>
    <n v="1.0229999999999999"/>
    <n v="1"/>
    <n v="63.5"/>
    <n v="0.79999999999999716"/>
    <n v="1.2441679626749568E-2"/>
    <n v="0"/>
    <n v="2"/>
    <m/>
  </r>
  <r>
    <x v="5"/>
    <d v="2016-02-17T00:00:00"/>
    <x v="1"/>
    <s v="G+2"/>
    <n v="59.3"/>
    <n v="3"/>
    <n v="0"/>
    <n v="1.0149999999999999"/>
    <n v="0"/>
    <n v="58.699999999999996"/>
    <n v="0.60000000000000142"/>
    <n v="1.0118043844856685E-2"/>
    <n v="0"/>
    <n v="0"/>
    <m/>
  </r>
  <r>
    <x v="6"/>
    <d v="2016-02-17T00:00:00"/>
    <x v="1"/>
    <s v="G+2"/>
    <n v="60.7"/>
    <n v="3"/>
    <n v="0"/>
    <n v="1.0149999999999999"/>
    <n v="0"/>
    <n v="59.5"/>
    <n v="1.2000000000000028"/>
    <n v="1.9769357495881431E-2"/>
    <n v="0"/>
    <n v="0"/>
    <m/>
  </r>
  <r>
    <x v="7"/>
    <d v="2016-02-17T00:00:00"/>
    <x v="1"/>
    <s v="G+2"/>
    <n v="63.199999999999996"/>
    <n v="7"/>
    <n v="1"/>
    <n v="1.0229999999999999"/>
    <n v="1"/>
    <n v="62.499999999999993"/>
    <n v="0.70000000000000284"/>
    <n v="1.1075949367088653E-2"/>
    <n v="0"/>
    <n v="2"/>
    <m/>
  </r>
  <r>
    <x v="8"/>
    <d v="2016-02-17T00:00:00"/>
    <x v="1"/>
    <s v="G+2"/>
    <n v="57.6"/>
    <n v="2"/>
    <n v="0"/>
    <n v="1.012"/>
    <n v="0"/>
    <n v="57.2"/>
    <n v="0.39999999999999858"/>
    <n v="6.9444444444444198E-3"/>
    <n v="0"/>
    <n v="0"/>
    <m/>
  </r>
  <r>
    <x v="9"/>
    <d v="2016-02-17T00:00:00"/>
    <x v="1"/>
    <s v="G+2"/>
    <n v="58.5"/>
    <n v="7"/>
    <n v="1"/>
    <n v="1.0229999999999999"/>
    <n v="1"/>
    <n v="56.9"/>
    <n v="1.6000000000000014"/>
    <n v="2.7350427350427375E-2"/>
    <n v="1"/>
    <n v="3"/>
    <m/>
  </r>
  <r>
    <x v="10"/>
    <d v="2016-02-17T00:00:00"/>
    <x v="1"/>
    <s v="G+2"/>
    <n v="66.3"/>
    <n v="7"/>
    <n v="1"/>
    <n v="1.0229999999999999"/>
    <n v="1"/>
    <n v="66"/>
    <n v="0.29999999999999716"/>
    <n v="4.5248868778280113E-3"/>
    <n v="0"/>
    <n v="2"/>
    <m/>
  </r>
  <r>
    <x v="11"/>
    <d v="2016-02-17T00:00:00"/>
    <x v="1"/>
    <s v="G+2"/>
    <n v="61.8"/>
    <n v="6"/>
    <n v="1"/>
    <n v="1.0209999999999999"/>
    <n v="1"/>
    <n v="60.5"/>
    <n v="1.2999999999999972"/>
    <n v="2.1035598705501573E-2"/>
    <n v="1"/>
    <n v="3"/>
    <m/>
  </r>
  <r>
    <x v="12"/>
    <d v="2016-02-17T00:00:00"/>
    <x v="1"/>
    <s v="G+2"/>
    <n v="69.900000000000006"/>
    <n v="4"/>
    <n v="0"/>
    <n v="1.018"/>
    <n v="0"/>
    <n v="68.100000000000009"/>
    <n v="1.7999999999999972"/>
    <n v="2.5751072961373349E-2"/>
    <n v="1"/>
    <n v="1"/>
    <m/>
  </r>
  <r>
    <x v="13"/>
    <d v="2016-02-17T00:00:00"/>
    <x v="1"/>
    <s v="G+2"/>
    <n v="62.5"/>
    <n v="6"/>
    <n v="1"/>
    <n v="1.0209999999999999"/>
    <n v="1"/>
    <n v="60.3"/>
    <n v="2.2000000000000028"/>
    <n v="3.5200000000000044E-2"/>
    <n v="1"/>
    <n v="3"/>
    <m/>
  </r>
  <r>
    <x v="14"/>
    <d v="2016-02-17T00:00:00"/>
    <x v="1"/>
    <s v="G+2"/>
    <n v="69.300000000000011"/>
    <n v="5"/>
    <n v="1"/>
    <n v="1.0189999999999999"/>
    <n v="0"/>
    <n v="67.100000000000009"/>
    <n v="2.2000000000000028"/>
    <n v="3.1746031746031779E-2"/>
    <n v="1"/>
    <n v="2"/>
    <m/>
  </r>
  <r>
    <x v="15"/>
    <d v="2016-02-17T00:00:00"/>
    <x v="1"/>
    <s v="G+2"/>
    <n v="61.6"/>
    <n v="6"/>
    <n v="1"/>
    <n v="1.0209999999999999"/>
    <n v="1"/>
    <n v="61"/>
    <n v="0.60000000000000142"/>
    <n v="9.7402597402597626E-3"/>
    <n v="0"/>
    <n v="2"/>
    <m/>
  </r>
  <r>
    <x v="0"/>
    <d v="2016-02-18T00:00:00"/>
    <x v="1"/>
    <s v="G+3"/>
    <n v="71.2"/>
    <n v="1"/>
    <n v="0"/>
    <m/>
    <n v="0"/>
    <n v="71"/>
    <n v="0.20000000000000284"/>
    <n v="2.8089887640449836E-3"/>
    <n v="0"/>
    <n v="0"/>
    <m/>
  </r>
  <r>
    <x v="1"/>
    <d v="2016-02-18T00:00:00"/>
    <x v="1"/>
    <s v="G+3"/>
    <n v="68.3"/>
    <n v="1"/>
    <n v="0"/>
    <m/>
    <n v="0"/>
    <n v="66.599999999999994"/>
    <n v="1.7000000000000028"/>
    <n v="2.4890190336749676E-2"/>
    <n v="1"/>
    <n v="1"/>
    <m/>
  </r>
  <r>
    <x v="2"/>
    <d v="2016-02-18T00:00:00"/>
    <x v="1"/>
    <s v="G+3"/>
    <n v="69.199999999999989"/>
    <n v="2"/>
    <n v="0"/>
    <m/>
    <n v="0"/>
    <n v="68.299999999999983"/>
    <n v="0.90000000000000568"/>
    <n v="1.3005780346820893E-2"/>
    <n v="0"/>
    <n v="0"/>
    <m/>
  </r>
  <r>
    <x v="3"/>
    <d v="2016-02-18T00:00:00"/>
    <x v="1"/>
    <s v="G+3"/>
    <n v="60.800000000000004"/>
    <n v="6"/>
    <n v="1"/>
    <m/>
    <n v="0"/>
    <n v="60.1"/>
    <n v="0.70000000000000284"/>
    <n v="1.1513157894736888E-2"/>
    <n v="0"/>
    <n v="1"/>
    <m/>
  </r>
  <r>
    <x v="4"/>
    <d v="2016-02-18T00:00:00"/>
    <x v="1"/>
    <s v="G+3"/>
    <n v="64.400000000000006"/>
    <n v="6"/>
    <n v="1"/>
    <m/>
    <n v="0"/>
    <n v="62.300000000000004"/>
    <n v="2.1000000000000014"/>
    <n v="3.2608695652173933E-2"/>
    <n v="1"/>
    <n v="2"/>
    <m/>
  </r>
  <r>
    <x v="5"/>
    <d v="2016-02-18T00:00:00"/>
    <x v="1"/>
    <s v="G+3"/>
    <n v="59.599999999999994"/>
    <n v="2"/>
    <n v="0"/>
    <m/>
    <n v="0"/>
    <n v="58.699999999999996"/>
    <n v="0.89999999999999858"/>
    <n v="1.5100671140939576E-2"/>
    <n v="0"/>
    <n v="0"/>
    <m/>
  </r>
  <r>
    <x v="6"/>
    <d v="2016-02-18T00:00:00"/>
    <x v="1"/>
    <s v="G+3"/>
    <n v="60.6"/>
    <n v="5"/>
    <n v="1"/>
    <m/>
    <n v="0"/>
    <n v="59.9"/>
    <n v="0.70000000000000284"/>
    <n v="1.1551155115511597E-2"/>
    <n v="0"/>
    <n v="1"/>
    <m/>
  </r>
  <r>
    <x v="7"/>
    <d v="2016-02-18T00:00:00"/>
    <x v="1"/>
    <s v="G+3"/>
    <n v="63"/>
    <n v="1"/>
    <n v="0"/>
    <m/>
    <n v="0"/>
    <n v="61.9"/>
    <n v="1.1000000000000014"/>
    <n v="1.7460317460317482E-2"/>
    <n v="0"/>
    <n v="0"/>
    <m/>
  </r>
  <r>
    <x v="8"/>
    <d v="2016-02-18T00:00:00"/>
    <x v="1"/>
    <s v="G+3"/>
    <n v="57.5"/>
    <n v="3"/>
    <n v="0"/>
    <m/>
    <n v="0"/>
    <n v="57"/>
    <n v="0.5"/>
    <n v="8.6956521739130436E-3"/>
    <n v="0"/>
    <n v="0"/>
    <m/>
  </r>
  <r>
    <x v="9"/>
    <d v="2016-02-18T00:00:00"/>
    <x v="1"/>
    <s v="G+3"/>
    <n v="58.6"/>
    <n v="5"/>
    <n v="1"/>
    <m/>
    <n v="0"/>
    <n v="57.7"/>
    <n v="0.89999999999999858"/>
    <n v="1.5358361774744003E-2"/>
    <n v="0"/>
    <n v="1"/>
    <m/>
  </r>
  <r>
    <x v="10"/>
    <d v="2016-02-18T00:00:00"/>
    <x v="1"/>
    <s v="G+3"/>
    <n v="66.099999999999994"/>
    <n v="1"/>
    <n v="0"/>
    <m/>
    <n v="0"/>
    <n v="65.199999999999989"/>
    <n v="0.90000000000000568"/>
    <n v="1.3615733736762569E-2"/>
    <n v="0"/>
    <n v="0"/>
    <m/>
  </r>
  <r>
    <x v="11"/>
    <d v="2016-02-18T00:00:00"/>
    <x v="1"/>
    <s v="G+3"/>
    <n v="62.2"/>
    <n v="1"/>
    <n v="0"/>
    <m/>
    <n v="0"/>
    <n v="60.6"/>
    <n v="1.6000000000000014"/>
    <n v="2.572347266881031E-2"/>
    <n v="1"/>
    <n v="1"/>
    <m/>
  </r>
  <r>
    <x v="12"/>
    <d v="2016-02-18T00:00:00"/>
    <x v="1"/>
    <s v="G+3"/>
    <n v="69.599999999999994"/>
    <n v="3"/>
    <n v="0"/>
    <m/>
    <n v="0"/>
    <n v="68"/>
    <n v="1.5999999999999943"/>
    <n v="2.2988505747126357E-2"/>
    <n v="1"/>
    <n v="1"/>
    <m/>
  </r>
  <r>
    <x v="13"/>
    <d v="2016-02-18T00:00:00"/>
    <x v="1"/>
    <s v="G+3"/>
    <n v="62.800000000000004"/>
    <n v="4"/>
    <n v="0"/>
    <m/>
    <n v="0"/>
    <n v="60.7"/>
    <n v="2.1000000000000014"/>
    <n v="3.3439490445859893E-2"/>
    <n v="1"/>
    <n v="1"/>
    <m/>
  </r>
  <r>
    <x v="14"/>
    <d v="2016-02-18T00:00:00"/>
    <x v="1"/>
    <s v="G+3"/>
    <n v="68.800000000000011"/>
    <n v="3"/>
    <n v="0"/>
    <m/>
    <n v="0"/>
    <n v="68.600000000000009"/>
    <n v="0.20000000000000284"/>
    <n v="2.9069767441860872E-3"/>
    <n v="0"/>
    <n v="0"/>
    <m/>
  </r>
  <r>
    <x v="15"/>
    <d v="2016-02-18T00:00:00"/>
    <x v="1"/>
    <s v="G+3"/>
    <n v="61.6"/>
    <n v="4"/>
    <n v="0"/>
    <m/>
    <n v="0"/>
    <n v="60.800000000000004"/>
    <n v="0.79999999999999716"/>
    <n v="1.2987012987012941E-2"/>
    <n v="0"/>
    <n v="0"/>
    <m/>
  </r>
  <r>
    <x v="0"/>
    <d v="2016-02-19T00:00:00"/>
    <x v="1"/>
    <s v="G-3"/>
    <n v="71.099999999999994"/>
    <n v="7"/>
    <n v="1"/>
    <m/>
    <n v="0"/>
    <n v="70.8"/>
    <n v="0.29999999999999716"/>
    <n v="4.2194092827003826E-3"/>
    <n v="0"/>
    <n v="1"/>
    <m/>
  </r>
  <r>
    <x v="1"/>
    <d v="2016-02-19T00:00:00"/>
    <x v="1"/>
    <s v="G-3"/>
    <n v="68.5"/>
    <n v="6"/>
    <n v="1"/>
    <m/>
    <n v="0"/>
    <n v="68.2"/>
    <n v="0.29999999999999716"/>
    <n v="4.3795620437955792E-3"/>
    <n v="0"/>
    <n v="1"/>
    <m/>
  </r>
  <r>
    <x v="2"/>
    <d v="2016-02-19T00:00:00"/>
    <x v="1"/>
    <s v="G-3"/>
    <n v="69.599999999999994"/>
    <n v="3"/>
    <n v="0"/>
    <m/>
    <n v="0"/>
    <n v="69"/>
    <n v="0.59999999999999432"/>
    <n v="8.6206896551723321E-3"/>
    <n v="0"/>
    <n v="0"/>
    <m/>
  </r>
  <r>
    <x v="3"/>
    <d v="2016-02-19T00:00:00"/>
    <x v="1"/>
    <s v="G-3"/>
    <n v="61.2"/>
    <n v="5"/>
    <n v="1"/>
    <m/>
    <n v="0"/>
    <n v="59.6"/>
    <n v="1.6000000000000014"/>
    <n v="2.6143790849673224E-2"/>
    <n v="1"/>
    <n v="2"/>
    <m/>
  </r>
  <r>
    <x v="4"/>
    <d v="2016-02-19T00:00:00"/>
    <x v="1"/>
    <s v="G-3"/>
    <n v="64.400000000000006"/>
    <n v="5"/>
    <n v="1"/>
    <m/>
    <n v="0"/>
    <n v="63.600000000000009"/>
    <n v="0.79999999999999716"/>
    <n v="1.2422360248447159E-2"/>
    <n v="0"/>
    <n v="1"/>
    <m/>
  </r>
  <r>
    <x v="5"/>
    <d v="2016-02-19T00:00:00"/>
    <x v="1"/>
    <s v="G-3"/>
    <n v="58.9"/>
    <n v="7"/>
    <n v="1"/>
    <m/>
    <n v="0"/>
    <n v="58.1"/>
    <n v="0.79999999999999716"/>
    <n v="1.3582342954159544E-2"/>
    <n v="0"/>
    <n v="1"/>
    <m/>
  </r>
  <r>
    <x v="6"/>
    <d v="2016-02-19T00:00:00"/>
    <x v="1"/>
    <s v="G-3"/>
    <n v="60.9"/>
    <n v="1"/>
    <n v="0"/>
    <m/>
    <n v="0"/>
    <n v="58.9"/>
    <n v="2"/>
    <n v="3.2840722495894911E-2"/>
    <n v="1"/>
    <n v="1"/>
    <m/>
  </r>
  <r>
    <x v="7"/>
    <d v="2016-02-19T00:00:00"/>
    <x v="1"/>
    <s v="G-3"/>
    <n v="62.4"/>
    <n v="6"/>
    <n v="1"/>
    <m/>
    <n v="0"/>
    <n v="62.1"/>
    <n v="0.29999999999999716"/>
    <n v="4.807692307692262E-3"/>
    <n v="0"/>
    <n v="1"/>
    <m/>
  </r>
  <r>
    <x v="8"/>
    <d v="2016-02-19T00:00:00"/>
    <x v="1"/>
    <s v="G-3"/>
    <n v="57.6"/>
    <n v="4"/>
    <n v="0"/>
    <m/>
    <n v="0"/>
    <n v="55.5"/>
    <n v="2.1000000000000014"/>
    <n v="3.6458333333333356E-2"/>
    <n v="1"/>
    <n v="1"/>
    <m/>
  </r>
  <r>
    <x v="9"/>
    <d v="2016-02-19T00:00:00"/>
    <x v="1"/>
    <s v="G-3"/>
    <n v="58.3"/>
    <n v="3"/>
    <n v="0"/>
    <m/>
    <n v="0"/>
    <n v="57.199999999999996"/>
    <n v="1.1000000000000014"/>
    <n v="1.886792452830191E-2"/>
    <n v="0"/>
    <n v="0"/>
    <m/>
  </r>
  <r>
    <x v="10"/>
    <d v="2016-02-19T00:00:00"/>
    <x v="1"/>
    <s v="G-3"/>
    <n v="66.2"/>
    <n v="7"/>
    <n v="1"/>
    <m/>
    <n v="0"/>
    <n v="65.8"/>
    <n v="0.40000000000000568"/>
    <n v="6.0422960725076387E-3"/>
    <n v="0"/>
    <n v="1"/>
    <m/>
  </r>
  <r>
    <x v="11"/>
    <d v="2016-02-19T00:00:00"/>
    <x v="1"/>
    <s v="G-3"/>
    <n v="62.1"/>
    <n v="6"/>
    <n v="1"/>
    <m/>
    <n v="0"/>
    <n v="61"/>
    <n v="1.1000000000000014"/>
    <n v="1.7713365539452519E-2"/>
    <n v="0"/>
    <n v="1"/>
    <m/>
  </r>
  <r>
    <x v="12"/>
    <d v="2016-02-19T00:00:00"/>
    <x v="1"/>
    <s v="G-3"/>
    <n v="70.3"/>
    <n v="3"/>
    <n v="0"/>
    <m/>
    <n v="0"/>
    <n v="69.399999999999991"/>
    <n v="0.90000000000000568"/>
    <n v="1.2802275960170778E-2"/>
    <n v="0"/>
    <n v="0"/>
    <m/>
  </r>
  <r>
    <x v="13"/>
    <d v="2016-02-19T00:00:00"/>
    <x v="1"/>
    <s v="G-3"/>
    <n v="62.6"/>
    <n v="4"/>
    <n v="0"/>
    <m/>
    <n v="0"/>
    <n v="60.5"/>
    <n v="2.1000000000000014"/>
    <n v="3.3546325878594269E-2"/>
    <n v="1"/>
    <n v="1"/>
    <m/>
  </r>
  <r>
    <x v="14"/>
    <d v="2016-02-19T00:00:00"/>
    <x v="1"/>
    <s v="G-3"/>
    <n v="68.600000000000009"/>
    <n v="5"/>
    <n v="1"/>
    <m/>
    <n v="0"/>
    <n v="67.900000000000006"/>
    <n v="0.70000000000000284"/>
    <n v="1.0204081632653102E-2"/>
    <n v="0"/>
    <n v="1"/>
    <m/>
  </r>
  <r>
    <x v="15"/>
    <d v="2016-02-19T00:00:00"/>
    <x v="1"/>
    <s v="G-3"/>
    <n v="61.3"/>
    <n v="5"/>
    <n v="1"/>
    <m/>
    <n v="0"/>
    <n v="60.9"/>
    <n v="0.39999999999999858"/>
    <n v="6.5252854812397811E-3"/>
    <n v="0"/>
    <n v="1"/>
    <m/>
  </r>
  <r>
    <x v="0"/>
    <d v="2016-02-20T00:00:00"/>
    <x v="1"/>
    <s v="G-2"/>
    <n v="71.2"/>
    <n v="4"/>
    <n v="0"/>
    <m/>
    <n v="0"/>
    <n v="70"/>
    <n v="1.2000000000000028"/>
    <n v="1.6853932584269701E-2"/>
    <n v="0"/>
    <n v="0"/>
    <m/>
  </r>
</pivotCacheRecords>
</file>

<file path=xl/pivotCache/pivotCacheRecords3.xml><?xml version="1.0" encoding="utf-8"?>
<pivotCacheRecords xmlns="http://schemas.openxmlformats.org/spreadsheetml/2006/main" xmlns:r="http://schemas.openxmlformats.org/officeDocument/2006/relationships" count="85">
  <r>
    <d v="2016-03-11T00:00:00"/>
    <x v="0"/>
    <x v="0"/>
    <s v="Attacker"/>
    <n v="82.4"/>
    <n v="65"/>
    <n v="1549"/>
    <n v="1.02"/>
    <n v="4.79"/>
    <n v="33.421750663129977"/>
    <n v="2240"/>
    <n v="16"/>
  </r>
  <r>
    <d v="2016-03-11T00:00:00"/>
    <x v="0"/>
    <x v="1"/>
    <s v="Defender"/>
    <n v="79"/>
    <n v="71"/>
    <n v="1720"/>
    <n v="1.0900000000000001"/>
    <n v="4.7699999999999996"/>
    <n v="34.239130434782616"/>
    <n v="1800"/>
    <n v="16.100000000000001"/>
  </r>
  <r>
    <d v="2016-03-11T00:00:00"/>
    <x v="0"/>
    <x v="2"/>
    <s v="Midfield"/>
    <n v="75.8"/>
    <n v="47"/>
    <n v="1538"/>
    <n v="1.01"/>
    <n v="4.88"/>
    <n v="32.558139534883715"/>
    <n v="1840"/>
    <n v="16.7"/>
  </r>
  <r>
    <d v="2016-03-11T00:00:00"/>
    <x v="0"/>
    <x v="3"/>
    <s v="Attacker"/>
    <n v="90.4"/>
    <n v="84"/>
    <n v="1635"/>
    <n v="1.02"/>
    <n v="4.87"/>
    <n v="32.727272727272727"/>
    <n v="2080"/>
    <n v="16.600000000000001"/>
  </r>
  <r>
    <d v="2016-03-11T00:00:00"/>
    <x v="0"/>
    <x v="4"/>
    <s v="Defender"/>
    <n v="91.4"/>
    <n v="100"/>
    <n v="1598"/>
    <n v="1.01"/>
    <n v="4.91"/>
    <n v="32.307692307692299"/>
    <n v="2080"/>
    <n v="16.600000000000001"/>
  </r>
  <r>
    <d v="2016-03-11T00:00:00"/>
    <x v="0"/>
    <x v="5"/>
    <s v="Midfield"/>
    <n v="87.4"/>
    <n v="82"/>
    <n v="1699"/>
    <n v="1.05"/>
    <n v="4.82"/>
    <n v="33.42175066312997"/>
    <n v="1960"/>
    <n v="15.8"/>
  </r>
  <r>
    <d v="2016-03-11T00:00:00"/>
    <x v="0"/>
    <x v="6"/>
    <s v="Attacker"/>
    <n v="84.5"/>
    <n v="68"/>
    <n v="1612"/>
    <n v="1.01"/>
    <n v="5"/>
    <n v="31.578947368421048"/>
    <n v="1840"/>
    <n v="16.5"/>
  </r>
  <r>
    <d v="2016-03-11T00:00:00"/>
    <x v="0"/>
    <x v="7"/>
    <s v="Defender"/>
    <n v="79"/>
    <n v="55"/>
    <n v="1754"/>
    <n v="1.06"/>
    <n v="4.99"/>
    <n v="32.061068702290072"/>
    <n v="1920"/>
    <n v="15.5"/>
  </r>
  <r>
    <d v="2016-03-11T00:00:00"/>
    <x v="0"/>
    <x v="8"/>
    <s v="Midfield"/>
    <n v="82.2"/>
    <n v="71"/>
    <n v="1801"/>
    <n v="1.04"/>
    <n v="4.79"/>
    <n v="33.6"/>
    <n v="1760"/>
    <n v="15.9"/>
  </r>
  <r>
    <d v="2016-03-11T00:00:00"/>
    <x v="0"/>
    <x v="9"/>
    <s v="Attacker"/>
    <n v="85.6"/>
    <n v="58"/>
    <n v="1724"/>
    <n v="1.01"/>
    <n v="4.6900000000000004"/>
    <n v="34.239130434782602"/>
    <n v="2120"/>
    <n v="15.4"/>
  </r>
  <r>
    <d v="2016-05-20T00:00:00"/>
    <x v="1"/>
    <x v="0"/>
    <s v="Attacker"/>
    <n v="82.9"/>
    <n v="69"/>
    <n v="1661"/>
    <n v="1.02"/>
    <n v="4.67"/>
    <n v="34.520547945205486"/>
    <n v="1920"/>
    <n v="16.899999999999999"/>
  </r>
  <r>
    <d v="2016-05-20T00:00:00"/>
    <x v="1"/>
    <x v="1"/>
    <s v="Defender"/>
    <n v="79.900000000000006"/>
    <n v="78"/>
    <n v="1731"/>
    <n v="1.07"/>
    <n v="4.67"/>
    <n v="35.000000000000007"/>
    <n v="1880"/>
    <n v="15.6"/>
  </r>
  <r>
    <d v="2016-05-20T00:00:00"/>
    <x v="1"/>
    <x v="2"/>
    <s v="Midfield"/>
    <n v="75.5"/>
    <n v="49"/>
    <n v="1776"/>
    <n v="1.02"/>
    <n v="4.87"/>
    <n v="32.727272727272727"/>
    <n v="1840"/>
    <n v="16.899999999999999"/>
  </r>
  <r>
    <d v="2016-05-20T00:00:00"/>
    <x v="1"/>
    <x v="3"/>
    <s v="Attacker"/>
    <n v="90"/>
    <n v="80"/>
    <n v="1654"/>
    <n v="1.05"/>
    <n v="4.9000000000000004"/>
    <n v="32.727272727272727"/>
    <n v="1800"/>
    <n v="16.399999999999999"/>
  </r>
  <r>
    <d v="2016-05-20T00:00:00"/>
    <x v="1"/>
    <x v="4"/>
    <s v="Defender"/>
    <n v="91.2"/>
    <n v="95"/>
    <n v="1642"/>
    <n v="1.08"/>
    <n v="4.87"/>
    <n v="33.245382585751976"/>
    <n v="2080"/>
    <n v="16"/>
  </r>
  <r>
    <d v="2016-05-20T00:00:00"/>
    <x v="1"/>
    <x v="5"/>
    <s v="Midfield"/>
    <n v="88"/>
    <n v="84"/>
    <n v="1683"/>
    <n v="1.05"/>
    <n v="4.8600000000000003"/>
    <n v="33.070866141732282"/>
    <n v="2000"/>
    <n v="16"/>
  </r>
  <r>
    <d v="2016-05-20T00:00:00"/>
    <x v="1"/>
    <x v="6"/>
    <s v="Attacker"/>
    <n v="85"/>
    <n v="65"/>
    <n v="1671"/>
    <n v="1.07"/>
    <n v="4.7300000000000004"/>
    <n v="34.42622950819672"/>
    <n v="2080"/>
    <n v="15.9"/>
  </r>
  <r>
    <d v="2016-05-20T00:00:00"/>
    <x v="1"/>
    <x v="7"/>
    <s v="Defender"/>
    <n v="78.7"/>
    <n v="59"/>
    <n v="1684"/>
    <n v="1.08"/>
    <n v="4.9400000000000004"/>
    <n v="32.64248704663212"/>
    <n v="2080"/>
    <n v="15.7"/>
  </r>
  <r>
    <d v="2016-05-20T00:00:00"/>
    <x v="1"/>
    <x v="8"/>
    <s v="Midfield"/>
    <n v="82.5"/>
    <n v="68"/>
    <n v="1534"/>
    <n v="1.08"/>
    <n v="4.82"/>
    <n v="33.689839572192511"/>
    <n v="2080"/>
    <n v="16.399999999999999"/>
  </r>
  <r>
    <d v="2016-05-20T00:00:00"/>
    <x v="1"/>
    <x v="9"/>
    <s v="Attacker"/>
    <n v="85.7"/>
    <n v="57"/>
    <n v="1596"/>
    <n v="1.02"/>
    <n v="4.74"/>
    <n v="33.87096774193548"/>
    <n v="1800"/>
    <n v="16.8"/>
  </r>
  <r>
    <d v="2016-07-21T00:00:00"/>
    <x v="2"/>
    <x v="1"/>
    <s v="Defender"/>
    <n v="80.099999999999994"/>
    <n v="82"/>
    <n v="1699"/>
    <n v="1.05"/>
    <n v="4.72"/>
    <n v="34.332425068119889"/>
    <n v="1840"/>
    <n v="16"/>
  </r>
  <r>
    <d v="2016-07-21T00:00:00"/>
    <x v="2"/>
    <x v="2"/>
    <s v="Midfield"/>
    <n v="74.900000000000006"/>
    <n v="46"/>
    <n v="1626"/>
    <n v="1.0900000000000001"/>
    <n v="4.74"/>
    <n v="34.520547945205479"/>
    <n v="1880"/>
    <n v="16.3"/>
  </r>
  <r>
    <d v="2016-07-21T00:00:00"/>
    <x v="2"/>
    <x v="3"/>
    <s v="Attacker"/>
    <n v="89.4"/>
    <n v="75"/>
    <n v="1569"/>
    <n v="1.07"/>
    <n v="4.78"/>
    <n v="33.962264150943398"/>
    <n v="2000"/>
    <n v="16.2"/>
  </r>
  <r>
    <d v="2016-07-21T00:00:00"/>
    <x v="2"/>
    <x v="4"/>
    <s v="Defender"/>
    <n v="92"/>
    <n v="92"/>
    <n v="1732"/>
    <n v="1.06"/>
    <n v="4.8899999999999997"/>
    <n v="32.898172323759795"/>
    <n v="1800"/>
    <n v="15.5"/>
  </r>
  <r>
    <d v="2016-07-21T00:00:00"/>
    <x v="2"/>
    <x v="5"/>
    <s v="Midfield"/>
    <n v="87.8"/>
    <n v="89"/>
    <n v="1810"/>
    <n v="1.04"/>
    <n v="4.74"/>
    <n v="34.054054054054056"/>
    <n v="1760"/>
    <n v="15.5"/>
  </r>
  <r>
    <d v="2016-07-21T00:00:00"/>
    <x v="2"/>
    <x v="6"/>
    <s v="Attacker"/>
    <n v="85.2"/>
    <n v="69"/>
    <n v="1758"/>
    <n v="1.1000000000000001"/>
    <n v="4.95"/>
    <n v="32.727272727272727"/>
    <n v="2240"/>
    <n v="16.2"/>
  </r>
  <r>
    <d v="2016-07-21T00:00:00"/>
    <x v="2"/>
    <x v="8"/>
    <s v="Midfield"/>
    <n v="82.9"/>
    <n v="64"/>
    <n v="1610"/>
    <n v="1.02"/>
    <n v="4.6900000000000004"/>
    <n v="34.332425068119889"/>
    <n v="1960"/>
    <n v="16.899999999999999"/>
  </r>
  <r>
    <d v="2016-07-21T00:00:00"/>
    <x v="2"/>
    <x v="9"/>
    <s v="Attacker"/>
    <n v="85.9"/>
    <n v="59"/>
    <n v="1807"/>
    <n v="1.03"/>
    <n v="4.91"/>
    <n v="32.47422680412371"/>
    <n v="2120"/>
    <n v="16.100000000000001"/>
  </r>
  <r>
    <d v="2016-09-22T00:00:00"/>
    <x v="3"/>
    <x v="0"/>
    <s v="Attacker"/>
    <n v="81.900000000000006"/>
    <n v="55"/>
    <n v="1841"/>
    <n v="1.01"/>
    <n v="4.75"/>
    <n v="33.689839572192511"/>
    <n v="1840"/>
    <n v="16.399999999999999"/>
  </r>
  <r>
    <d v="2016-09-22T00:00:00"/>
    <x v="3"/>
    <x v="1"/>
    <s v="Defender"/>
    <n v="79.900000000000006"/>
    <n v="77"/>
    <n v="1777"/>
    <n v="1.0900000000000001"/>
    <n v="4.8099999999999996"/>
    <n v="33.870967741935488"/>
    <n v="2040"/>
    <n v="15.9"/>
  </r>
  <r>
    <d v="2016-09-22T00:00:00"/>
    <x v="3"/>
    <x v="2"/>
    <s v="Midfield"/>
    <n v="75.8"/>
    <n v="48"/>
    <n v="1595"/>
    <n v="1.04"/>
    <n v="4.95"/>
    <n v="32.225063938618923"/>
    <n v="2160"/>
    <n v="15.8"/>
  </r>
  <r>
    <d v="2016-09-22T00:00:00"/>
    <x v="3"/>
    <x v="3"/>
    <s v="Attacker"/>
    <n v="90.2"/>
    <n v="81"/>
    <n v="1709"/>
    <n v="1.1000000000000001"/>
    <n v="4.72"/>
    <n v="34.806629834254146"/>
    <n v="1960"/>
    <n v="16"/>
  </r>
  <r>
    <d v="2016-09-22T00:00:00"/>
    <x v="3"/>
    <x v="5"/>
    <s v="Midfield"/>
    <n v="88.9"/>
    <n v="85"/>
    <n v="1800"/>
    <n v="1.06"/>
    <n v="4.92"/>
    <n v="32.642487046632127"/>
    <n v="1920"/>
    <n v="15.7"/>
  </r>
  <r>
    <d v="2016-09-22T00:00:00"/>
    <x v="3"/>
    <x v="6"/>
    <s v="Attacker"/>
    <n v="85.6"/>
    <n v="63"/>
    <n v="1856"/>
    <n v="1.07"/>
    <n v="4.75"/>
    <n v="34.239130434782616"/>
    <n v="2240"/>
    <n v="15.8"/>
  </r>
  <r>
    <d v="2016-09-22T00:00:00"/>
    <x v="3"/>
    <x v="7"/>
    <s v="Defender"/>
    <n v="78.2"/>
    <n v="55"/>
    <n v="1733"/>
    <n v="1.1000000000000001"/>
    <n v="4.9000000000000004"/>
    <n v="33.157894736842103"/>
    <n v="2080"/>
    <n v="15.7"/>
  </r>
  <r>
    <d v="2016-09-22T00:00:00"/>
    <x v="3"/>
    <x v="8"/>
    <s v="Midfield"/>
    <n v="82.7"/>
    <n v="68"/>
    <n v="1846"/>
    <n v="1.04"/>
    <n v="4.78"/>
    <n v="33.689839572192511"/>
    <n v="2080"/>
    <n v="15.9"/>
  </r>
  <r>
    <d v="2016-09-22T00:00:00"/>
    <x v="3"/>
    <x v="9"/>
    <s v="Attacker"/>
    <n v="86.1"/>
    <n v="55"/>
    <n v="1888"/>
    <n v="1.05"/>
    <n v="4.8499999999999996"/>
    <n v="33.15789473684211"/>
    <n v="1960"/>
    <n v="16.399999999999999"/>
  </r>
  <r>
    <d v="2016-10-30T00:00:00"/>
    <x v="4"/>
    <x v="0"/>
    <s v="Attacker"/>
    <n v="82.7"/>
    <n v="60"/>
    <n v="1802"/>
    <n v="1.01"/>
    <n v="4.9800000000000004"/>
    <n v="31.738035264483621"/>
    <n v="1760"/>
    <n v="16.3"/>
  </r>
  <r>
    <d v="2016-10-30T00:00:00"/>
    <x v="4"/>
    <x v="1"/>
    <s v="Defender"/>
    <n v="81.099999999999994"/>
    <n v="75"/>
    <n v="1504"/>
    <n v="1.05"/>
    <n v="5"/>
    <n v="31.898734177215189"/>
    <n v="2080"/>
    <n v="16.100000000000001"/>
  </r>
  <r>
    <d v="2016-10-30T00:00:00"/>
    <x v="4"/>
    <x v="2"/>
    <s v="Midfield"/>
    <n v="76.900000000000006"/>
    <n v="50"/>
    <n v="1884"/>
    <n v="1.06"/>
    <n v="4.66"/>
    <n v="35"/>
    <n v="1760"/>
    <n v="16.7"/>
  </r>
  <r>
    <d v="2016-10-30T00:00:00"/>
    <x v="4"/>
    <x v="3"/>
    <s v="Attacker"/>
    <n v="91.6"/>
    <n v="80"/>
    <n v="1581"/>
    <n v="1.07"/>
    <n v="4.75"/>
    <n v="34.239130434782616"/>
    <n v="1920"/>
    <n v="16.5"/>
  </r>
  <r>
    <d v="2016-10-30T00:00:00"/>
    <x v="4"/>
    <x v="5"/>
    <s v="Midfield"/>
    <n v="88.9"/>
    <n v="84"/>
    <n v="1784"/>
    <n v="1.02"/>
    <n v="4.8099999999999996"/>
    <n v="33.245382585751983"/>
    <n v="2160"/>
    <n v="16.399999999999999"/>
  </r>
  <r>
    <d v="2016-10-30T00:00:00"/>
    <x v="4"/>
    <x v="6"/>
    <s v="Attacker"/>
    <n v="86.9"/>
    <n v="60"/>
    <n v="1683"/>
    <n v="1.02"/>
    <n v="4.93"/>
    <n v="32.225063938618923"/>
    <n v="2200"/>
    <n v="15.7"/>
  </r>
  <r>
    <d v="2016-10-30T00:00:00"/>
    <x v="4"/>
    <x v="7"/>
    <s v="Defender"/>
    <n v="77.400000000000006"/>
    <n v="52"/>
    <n v="1649"/>
    <n v="1.03"/>
    <n v="4.8600000000000003"/>
    <n v="32.898172323759788"/>
    <n v="2080"/>
    <n v="15.5"/>
  </r>
  <r>
    <d v="2016-10-30T00:00:00"/>
    <x v="4"/>
    <x v="8"/>
    <s v="Midfield"/>
    <n v="81.900000000000006"/>
    <n v="65"/>
    <n v="1694"/>
    <n v="1.07"/>
    <n v="4.6500000000000004"/>
    <n v="35.195530726256983"/>
    <n v="1800"/>
    <n v="16.100000000000001"/>
  </r>
  <r>
    <d v="2016-10-30T00:00:00"/>
    <x v="4"/>
    <x v="9"/>
    <s v="Attacker"/>
    <n v="87.4"/>
    <n v="57"/>
    <n v="1800"/>
    <n v="1.03"/>
    <n v="5"/>
    <n v="31.738035264483628"/>
    <n v="1760"/>
    <n v="15.9"/>
  </r>
  <r>
    <d v="2016-12-10T00:00:00"/>
    <x v="5"/>
    <x v="0"/>
    <s v="Attacker"/>
    <n v="81.900000000000006"/>
    <n v="62"/>
    <n v="1859"/>
    <n v="1.01"/>
    <n v="4.91"/>
    <n v="32.307692307692299"/>
    <n v="1920"/>
    <n v="15.5"/>
  </r>
  <r>
    <d v="2016-12-10T00:00:00"/>
    <x v="5"/>
    <x v="1"/>
    <s v="Defender"/>
    <n v="81.099999999999994"/>
    <n v="71"/>
    <n v="1701"/>
    <n v="1.1000000000000001"/>
    <n v="4.88"/>
    <n v="33.333333333333336"/>
    <n v="2200"/>
    <n v="15.9"/>
  </r>
  <r>
    <d v="2016-12-10T00:00:00"/>
    <x v="5"/>
    <x v="2"/>
    <s v="Midfield"/>
    <n v="77.7"/>
    <n v="51"/>
    <n v="1841"/>
    <n v="1.04"/>
    <n v="4.7300000000000004"/>
    <n v="34.146341463414629"/>
    <n v="2000"/>
    <n v="16.5"/>
  </r>
  <r>
    <d v="2016-12-10T00:00:00"/>
    <x v="5"/>
    <x v="3"/>
    <s v="Attacker"/>
    <n v="91.6"/>
    <n v="82"/>
    <n v="1652"/>
    <n v="1.0900000000000001"/>
    <n v="4.96"/>
    <n v="32.558139534883715"/>
    <n v="1840"/>
    <n v="16.899999999999999"/>
  </r>
  <r>
    <d v="2016-12-10T00:00:00"/>
    <x v="5"/>
    <x v="6"/>
    <s v="Attacker"/>
    <n v="88.2"/>
    <n v="62"/>
    <n v="1855"/>
    <n v="1"/>
    <n v="4.9000000000000004"/>
    <n v="32.307692307692299"/>
    <n v="1880"/>
    <n v="15.8"/>
  </r>
  <r>
    <d v="2016-12-10T00:00:00"/>
    <x v="5"/>
    <x v="7"/>
    <s v="Defender"/>
    <n v="78.2"/>
    <n v="55"/>
    <n v="1762"/>
    <n v="1.03"/>
    <n v="4.75"/>
    <n v="33.870967741935488"/>
    <n v="2120"/>
    <n v="16.600000000000001"/>
  </r>
  <r>
    <d v="2016-12-10T00:00:00"/>
    <x v="5"/>
    <x v="8"/>
    <s v="Midfield"/>
    <n v="83.1"/>
    <n v="65"/>
    <n v="1877"/>
    <n v="1.07"/>
    <n v="4.95"/>
    <n v="32.47422680412371"/>
    <n v="1920"/>
    <n v="16.3"/>
  </r>
  <r>
    <d v="2016-12-10T00:00:00"/>
    <x v="5"/>
    <x v="9"/>
    <s v="Attacker"/>
    <n v="86.5"/>
    <n v="60"/>
    <n v="1805"/>
    <n v="1.1000000000000001"/>
    <n v="4.8600000000000003"/>
    <n v="33.51063829787234"/>
    <n v="2200"/>
    <n v="15.8"/>
  </r>
  <r>
    <d v="2017-01-20T00:00:00"/>
    <x v="6"/>
    <x v="0"/>
    <s v="Attacker"/>
    <n v="81.099999999999994"/>
    <n v="68"/>
    <n v="1868"/>
    <n v="1.06"/>
    <n v="4.6900000000000004"/>
    <n v="34.710743801652889"/>
    <n v="2120"/>
    <n v="15.5"/>
  </r>
  <r>
    <d v="2017-01-20T00:00:00"/>
    <x v="6"/>
    <x v="1"/>
    <s v="Defender"/>
    <n v="79.900000000000006"/>
    <n v="75"/>
    <n v="1703"/>
    <n v="1.03"/>
    <n v="4.6500000000000004"/>
    <n v="34.806629834254146"/>
    <n v="1800"/>
    <n v="16.399999999999999"/>
  </r>
  <r>
    <d v="2017-01-20T00:00:00"/>
    <x v="6"/>
    <x v="2"/>
    <s v="Midfield"/>
    <n v="78.900000000000006"/>
    <n v="47"/>
    <n v="1669"/>
    <n v="1.02"/>
    <n v="4.79"/>
    <n v="33.421750663129977"/>
    <n v="2040"/>
    <n v="16.399999999999999"/>
  </r>
  <r>
    <d v="2017-01-20T00:00:00"/>
    <x v="6"/>
    <x v="3"/>
    <s v="Attacker"/>
    <n v="90.2"/>
    <n v="84"/>
    <n v="1695"/>
    <n v="1.04"/>
    <n v="4.8"/>
    <n v="33.510638297872347"/>
    <n v="1760"/>
    <n v="15.7"/>
  </r>
  <r>
    <d v="2017-01-20T00:00:00"/>
    <x v="6"/>
    <x v="5"/>
    <s v="Midfield"/>
    <n v="87.6"/>
    <n v="82"/>
    <n v="1870"/>
    <n v="1.07"/>
    <n v="4.83"/>
    <n v="33.510638297872347"/>
    <n v="2200"/>
    <n v="16.399999999999999"/>
  </r>
  <r>
    <d v="2017-01-20T00:00:00"/>
    <x v="6"/>
    <x v="6"/>
    <s v="Attacker"/>
    <n v="86.9"/>
    <n v="61"/>
    <n v="1616"/>
    <n v="1.03"/>
    <n v="4.8600000000000003"/>
    <n v="32.898172323759788"/>
    <n v="2040"/>
    <n v="15.5"/>
  </r>
  <r>
    <d v="2017-01-20T00:00:00"/>
    <x v="6"/>
    <x v="9"/>
    <s v="Attacker"/>
    <n v="85.7"/>
    <n v="54"/>
    <n v="1544"/>
    <n v="1.08"/>
    <n v="4.8600000000000003"/>
    <n v="33.333333333333336"/>
    <n v="1720"/>
    <n v="16.600000000000001"/>
  </r>
  <r>
    <d v="2017-03-01T00:00:00"/>
    <x v="7"/>
    <x v="0"/>
    <s v="Attacker"/>
    <n v="81.900000000000006"/>
    <n v="65"/>
    <n v="1873"/>
    <n v="1.0900000000000001"/>
    <n v="4.84"/>
    <n v="33.6"/>
    <n v="1720"/>
    <n v="15.6"/>
  </r>
  <r>
    <d v="2017-03-01T00:00:00"/>
    <x v="7"/>
    <x v="1"/>
    <s v="Defender"/>
    <n v="78.7"/>
    <n v="70"/>
    <n v="1585"/>
    <n v="1.1000000000000001"/>
    <n v="4.68"/>
    <n v="35.19553072625699"/>
    <n v="2080"/>
    <n v="16.8"/>
  </r>
  <r>
    <d v="2017-03-01T00:00:00"/>
    <x v="7"/>
    <x v="2"/>
    <s v="Midfield"/>
    <n v="77.7"/>
    <n v="46"/>
    <n v="1623"/>
    <n v="1.05"/>
    <n v="4.68"/>
    <n v="34.710743801652896"/>
    <n v="1920"/>
    <n v="16.600000000000001"/>
  </r>
  <r>
    <d v="2017-03-01T00:00:00"/>
    <x v="7"/>
    <x v="3"/>
    <s v="Attacker"/>
    <n v="90.2"/>
    <n v="78"/>
    <n v="1596"/>
    <n v="1.03"/>
    <n v="4.8"/>
    <n v="33.421750663129977"/>
    <n v="1840"/>
    <n v="16.600000000000001"/>
  </r>
  <r>
    <d v="2017-03-01T00:00:00"/>
    <x v="7"/>
    <x v="5"/>
    <s v="Midfield"/>
    <n v="88.9"/>
    <n v="84"/>
    <n v="1794"/>
    <n v="1.04"/>
    <n v="4.82"/>
    <n v="33.333333333333336"/>
    <n v="2240"/>
    <n v="16"/>
  </r>
  <r>
    <d v="2017-03-01T00:00:00"/>
    <x v="7"/>
    <x v="6"/>
    <s v="Attacker"/>
    <n v="88.2"/>
    <n v="69"/>
    <n v="1542"/>
    <n v="1.02"/>
    <n v="4.7"/>
    <n v="34.239130434782609"/>
    <n v="2200"/>
    <n v="16.899999999999999"/>
  </r>
  <r>
    <d v="2017-03-01T00:00:00"/>
    <x v="7"/>
    <x v="8"/>
    <s v="Midfield"/>
    <n v="84.3"/>
    <n v="72"/>
    <n v="1716"/>
    <n v="1.03"/>
    <n v="4.8600000000000003"/>
    <n v="32.898172323759788"/>
    <n v="1880"/>
    <n v="16.2"/>
  </r>
  <r>
    <d v="2017-03-01T00:00:00"/>
    <x v="7"/>
    <x v="9"/>
    <s v="Attacker"/>
    <n v="86.5"/>
    <n v="52"/>
    <n v="1892"/>
    <n v="1"/>
    <n v="4.82"/>
    <n v="32.984293193717278"/>
    <n v="2000"/>
    <n v="16"/>
  </r>
  <r>
    <d v="2017-04-14T00:00:00"/>
    <x v="8"/>
    <x v="0"/>
    <s v="Attacker"/>
    <n v="82.7"/>
    <n v="66"/>
    <n v="1883"/>
    <n v="1.02"/>
    <n v="4.67"/>
    <n v="34.520547945205486"/>
    <n v="1800"/>
    <n v="16.2"/>
  </r>
  <r>
    <d v="2017-04-14T00:00:00"/>
    <x v="8"/>
    <x v="1"/>
    <s v="Defender"/>
    <n v="79.5"/>
    <n v="75"/>
    <n v="1755"/>
    <n v="1.01"/>
    <n v="4.6900000000000004"/>
    <n v="34.239130434782602"/>
    <n v="2120"/>
    <n v="16.7"/>
  </r>
  <r>
    <d v="2017-04-14T00:00:00"/>
    <x v="8"/>
    <x v="2"/>
    <s v="Midfield"/>
    <n v="78.900000000000006"/>
    <n v="45"/>
    <n v="1642"/>
    <n v="1.1000000000000001"/>
    <n v="4.9000000000000004"/>
    <n v="33.157894736842103"/>
    <n v="1760"/>
    <n v="16.600000000000001"/>
  </r>
  <r>
    <d v="2017-04-14T00:00:00"/>
    <x v="8"/>
    <x v="3"/>
    <s v="Attacker"/>
    <n v="89.3"/>
    <n v="77"/>
    <n v="1624"/>
    <n v="1.05"/>
    <n v="4.7699999999999996"/>
    <n v="33.870967741935488"/>
    <n v="2160"/>
    <n v="17"/>
  </r>
  <r>
    <d v="2017-04-14T00:00:00"/>
    <x v="8"/>
    <x v="5"/>
    <s v="Midfield"/>
    <n v="89.8"/>
    <n v="83"/>
    <n v="1720"/>
    <n v="1"/>
    <n v="4.8099999999999996"/>
    <n v="33.070866141732289"/>
    <n v="1720"/>
    <n v="16.399999999999999"/>
  </r>
  <r>
    <d v="2017-04-14T00:00:00"/>
    <x v="8"/>
    <x v="6"/>
    <s v="Attacker"/>
    <n v="87.3"/>
    <n v="60"/>
    <n v="1588"/>
    <n v="1.05"/>
    <n v="4.79"/>
    <n v="33.689839572192511"/>
    <n v="2160"/>
    <n v="16"/>
  </r>
  <r>
    <d v="2017-04-14T00:00:00"/>
    <x v="8"/>
    <x v="7"/>
    <s v="Defender"/>
    <n v="79.400000000000006"/>
    <n v="51"/>
    <n v="1788"/>
    <n v="1.03"/>
    <n v="5"/>
    <n v="31.738035264483628"/>
    <n v="1960"/>
    <n v="15.9"/>
  </r>
  <r>
    <d v="2017-04-14T00:00:00"/>
    <x v="8"/>
    <x v="8"/>
    <s v="Midfield"/>
    <n v="83.1"/>
    <n v="61"/>
    <n v="1900"/>
    <n v="1.01"/>
    <n v="4.8"/>
    <n v="33.245382585751976"/>
    <n v="2120"/>
    <n v="17"/>
  </r>
  <r>
    <d v="2017-06-30T00:00:00"/>
    <x v="9"/>
    <x v="0"/>
    <s v="Attacker"/>
    <n v="82.4"/>
    <n v="67"/>
    <n v="1824"/>
    <n v="1.02"/>
    <n v="4.7699999999999996"/>
    <n v="33.6"/>
    <n v="2240"/>
    <n v="15.4"/>
  </r>
  <r>
    <d v="2017-06-30T00:00:00"/>
    <x v="9"/>
    <x v="1"/>
    <s v="Defender"/>
    <n v="79.8"/>
    <n v="70"/>
    <n v="1725"/>
    <n v="1.05"/>
    <n v="4.74"/>
    <n v="34.146341463414629"/>
    <n v="2120"/>
    <n v="16.100000000000001"/>
  </r>
  <r>
    <d v="2017-06-30T00:00:00"/>
    <x v="9"/>
    <x v="2"/>
    <s v="Midfield"/>
    <n v="75.8"/>
    <n v="50"/>
    <n v="1580"/>
    <n v="1.03"/>
    <n v="4.72"/>
    <n v="34.146341463414636"/>
    <n v="1960"/>
    <n v="15.5"/>
  </r>
  <r>
    <d v="2017-06-30T00:00:00"/>
    <x v="9"/>
    <x v="3"/>
    <s v="Attacker"/>
    <n v="91.3"/>
    <n v="80"/>
    <n v="1616"/>
    <n v="1.08"/>
    <n v="4.8899999999999997"/>
    <n v="33.070866141732289"/>
    <n v="1840"/>
    <n v="15.6"/>
  </r>
  <r>
    <d v="2017-06-30T00:00:00"/>
    <x v="9"/>
    <x v="5"/>
    <s v="Midfield"/>
    <n v="88.3"/>
    <n v="80"/>
    <n v="1884"/>
    <n v="1.07"/>
    <n v="4.75"/>
    <n v="34.239130434782616"/>
    <n v="2120"/>
    <n v="16.8"/>
  </r>
  <r>
    <d v="2017-06-30T00:00:00"/>
    <x v="9"/>
    <x v="6"/>
    <s v="Attacker"/>
    <n v="83.7"/>
    <n v="65"/>
    <n v="1895"/>
    <n v="1.03"/>
    <n v="4.67"/>
    <n v="34.61538461538462"/>
    <n v="1760"/>
    <n v="16.399999999999999"/>
  </r>
  <r>
    <d v="2017-06-30T00:00:00"/>
    <x v="9"/>
    <x v="7"/>
    <s v="Defender"/>
    <n v="79.8"/>
    <n v="50"/>
    <n v="1645"/>
    <n v="1.06"/>
    <n v="4.8499999999999996"/>
    <n v="33.245382585751983"/>
    <n v="2000"/>
    <n v="16.100000000000001"/>
  </r>
  <r>
    <d v="2017-06-30T00:00:00"/>
    <x v="9"/>
    <x v="8"/>
    <s v="Midfield"/>
    <n v="81"/>
    <n v="70"/>
    <n v="1677"/>
    <n v="1.06"/>
    <n v="4.68"/>
    <n v="34.806629834254146"/>
    <n v="1840"/>
    <n v="15.5"/>
  </r>
</pivotCacheRecords>
</file>

<file path=xl/pivotCache/pivotCacheRecords4.xml><?xml version="1.0" encoding="utf-8"?>
<pivotCacheRecords xmlns="http://schemas.openxmlformats.org/spreadsheetml/2006/main" xmlns:r="http://schemas.openxmlformats.org/officeDocument/2006/relationships" count="7">
  <r>
    <s v="Amelia Walton"/>
    <d v="2016-08-05T00:00:00"/>
    <s v="Sport Training"/>
    <s v="Non-Contact"/>
    <s v="Thigh"/>
    <s v="Hamstring strain"/>
    <x v="0"/>
    <s v="Muscle tear or sprain"/>
    <s v="Right"/>
    <m/>
  </r>
  <r>
    <s v="Chloe Hawkins"/>
    <d v="2016-08-06T00:00:00"/>
    <s v="Match"/>
    <s v="Contact"/>
    <s v="Shoulder"/>
    <s v="Shoulder Dislocation/Instability"/>
    <x v="1"/>
    <s v="Dislocation"/>
    <s v="Left"/>
    <m/>
  </r>
  <r>
    <s v="Grace Middleton"/>
    <d v="2016-08-06T00:00:00"/>
    <s v="Match"/>
    <s v="Contact"/>
    <s v="Knee"/>
    <s v="Knee Ligament injury"/>
    <x v="1"/>
    <s v="Ligament tear or sprain"/>
    <s v="Left"/>
    <m/>
  </r>
  <r>
    <s v="Julianne Edwards"/>
    <d v="2016-08-09T00:00:00"/>
    <s v="Sport Training"/>
    <s v="Contact"/>
    <s v="Hand"/>
    <s v="Wrist/Hand"/>
    <x v="1"/>
    <s v="Dislocation"/>
    <s v="Right"/>
    <s v="Went back in easily, minor swelling only"/>
  </r>
  <r>
    <s v="Victoria Wilkerson"/>
    <d v="2016-08-14T00:00:00"/>
    <s v="Match"/>
    <s v="Non-Contact"/>
    <s v="Thigh"/>
    <s v="Hamstring strain"/>
    <x v="0"/>
    <s v="Muscle tear or sprain"/>
    <s v="Right"/>
    <m/>
  </r>
  <r>
    <s v="Zoe Hall"/>
    <d v="2016-08-17T00:00:00"/>
    <s v="Sport Training"/>
    <s v="Non-Contact"/>
    <s v="Groin/Hip"/>
    <s v="Adductor Strain"/>
    <x v="0"/>
    <s v="Muscle tear or sprain"/>
    <s v="Left"/>
    <s v="Planted heavily for sidestep and foot slipped from under her"/>
  </r>
  <r>
    <s v="Sue Hannam"/>
    <d v="2016-08-20T00:00:00"/>
    <s v="S&amp;C Training"/>
    <s v="Non-Contact"/>
    <s v="Lumbar spine"/>
    <s v="Low back pain"/>
    <x v="0"/>
    <s v="Muscle spasm/ cramps/ soreness/ trigger points/ overuse/ myalgia"/>
    <s v="Bilateral"/>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4"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rowHeaderCaption="Week Num">
  <location ref="G7:H10" firstHeaderRow="1" firstDataRow="1" firstDataCol="1" rowPageCount="1" colPageCount="1"/>
  <pivotFields count="8">
    <pivotField numFmtId="14" showAll="0"/>
    <pivotField axis="axisRow" showAll="0">
      <items count="5">
        <item x="0"/>
        <item x="1"/>
        <item x="2"/>
        <item x="3"/>
        <item t="default"/>
      </items>
    </pivotField>
    <pivotField axis="axisPage" showAll="0">
      <items count="21">
        <item x="0"/>
        <item x="1"/>
        <item x="2"/>
        <item x="3"/>
        <item x="4"/>
        <item x="5"/>
        <item x="6"/>
        <item x="7"/>
        <item x="8"/>
        <item x="9"/>
        <item x="10"/>
        <item x="11"/>
        <item x="12"/>
        <item x="13"/>
        <item x="14"/>
        <item x="15"/>
        <item x="16"/>
        <item x="17"/>
        <item x="18"/>
        <item x="19"/>
        <item t="default"/>
      </items>
    </pivotField>
    <pivotField showAll="0"/>
    <pivotField showAll="0"/>
    <pivotField showAll="0"/>
    <pivotField showAll="0"/>
    <pivotField dataField="1" showAll="0" defaultSubtotal="0"/>
  </pivotFields>
  <rowFields count="1">
    <field x="1"/>
  </rowFields>
  <rowItems count="3">
    <i>
      <x/>
    </i>
    <i>
      <x v="1"/>
    </i>
    <i>
      <x v="2"/>
    </i>
  </rowItems>
  <colItems count="1">
    <i/>
  </colItems>
  <pageFields count="1">
    <pageField fld="2" item="0" hier="-1"/>
  </pageFields>
  <dataFields count="1">
    <dataField name="Sum of GPS Distance"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7">
  <location ref="O7:P22" firstHeaderRow="1" firstDataRow="1" firstDataCol="1" rowPageCount="1" colPageCount="1"/>
  <pivotFields count="8">
    <pivotField axis="axisRow" numFmtId="14" showAll="0">
      <items count="13">
        <item x="0"/>
        <item x="1"/>
        <item x="2"/>
        <item x="3"/>
        <item x="4"/>
        <item x="5"/>
        <item x="6"/>
        <item x="7"/>
        <item x="8"/>
        <item x="9"/>
        <item x="10"/>
        <item x="11"/>
        <item t="default"/>
      </items>
    </pivotField>
    <pivotField axis="axisRow" showAll="0">
      <items count="5">
        <item x="0"/>
        <item x="1"/>
        <item x="2"/>
        <item x="3"/>
        <item t="default"/>
      </items>
    </pivotField>
    <pivotField axis="axisPage" showAll="0">
      <items count="21">
        <item x="0"/>
        <item x="1"/>
        <item x="2"/>
        <item x="3"/>
        <item x="4"/>
        <item x="5"/>
        <item x="6"/>
        <item x="7"/>
        <item x="8"/>
        <item x="9"/>
        <item x="10"/>
        <item x="11"/>
        <item x="12"/>
        <item x="13"/>
        <item x="14"/>
        <item x="15"/>
        <item x="16"/>
        <item x="17"/>
        <item x="18"/>
        <item x="19"/>
        <item t="default"/>
      </items>
    </pivotField>
    <pivotField showAll="0"/>
    <pivotField showAll="0"/>
    <pivotField showAll="0"/>
    <pivotField dataField="1" showAll="0"/>
    <pivotField showAll="0" defaultSubtotal="0"/>
  </pivotFields>
  <rowFields count="2">
    <field x="1"/>
    <field x="0"/>
  </rowFields>
  <rowItems count="15">
    <i>
      <x/>
    </i>
    <i r="1">
      <x/>
    </i>
    <i r="1">
      <x v="1"/>
    </i>
    <i r="1">
      <x v="2"/>
    </i>
    <i r="1">
      <x v="3"/>
    </i>
    <i r="1">
      <x v="4"/>
    </i>
    <i>
      <x v="1"/>
    </i>
    <i r="1">
      <x v="5"/>
    </i>
    <i r="1">
      <x v="6"/>
    </i>
    <i r="1">
      <x v="7"/>
    </i>
    <i r="1">
      <x v="8"/>
    </i>
    <i>
      <x v="2"/>
    </i>
    <i r="1">
      <x v="9"/>
    </i>
    <i r="1">
      <x v="10"/>
    </i>
    <i t="grand">
      <x/>
    </i>
  </rowItems>
  <colItems count="1">
    <i/>
  </colItems>
  <pageFields count="1">
    <pageField fld="2" item="18" hier="-1"/>
  </pageFields>
  <dataFields count="1">
    <dataField name="Sum of Load" fld="6" baseField="0" baseItem="0"/>
  </dataFields>
  <chartFormats count="2">
    <chartFormat chart="0" format="1"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7:D29" firstHeaderRow="1" firstDataRow="2" firstDataCol="1"/>
  <pivotFields count="8">
    <pivotField numFmtId="14" showAll="0"/>
    <pivotField showAll="0"/>
    <pivotField axis="axisRow" showAll="0">
      <items count="21">
        <item x="0"/>
        <item x="1"/>
        <item x="2"/>
        <item x="3"/>
        <item x="4"/>
        <item x="5"/>
        <item x="6"/>
        <item x="7"/>
        <item x="8"/>
        <item x="9"/>
        <item x="10"/>
        <item x="11"/>
        <item x="12"/>
        <item x="13"/>
        <item x="14"/>
        <item x="15"/>
        <item x="16"/>
        <item x="17"/>
        <item x="18"/>
        <item x="19"/>
        <item t="default"/>
      </items>
    </pivotField>
    <pivotField axis="axisCol" showAll="0">
      <items count="3">
        <item x="1"/>
        <item x="0"/>
        <item t="default"/>
      </items>
    </pivotField>
    <pivotField showAll="0"/>
    <pivotField showAll="0"/>
    <pivotField dataField="1" showAll="0"/>
    <pivotField showAll="0" defaultSubtotal="0"/>
  </pivotFields>
  <rowFields count="1">
    <field x="2"/>
  </rowFields>
  <rowItems count="21">
    <i>
      <x/>
    </i>
    <i>
      <x v="1"/>
    </i>
    <i>
      <x v="2"/>
    </i>
    <i>
      <x v="3"/>
    </i>
    <i>
      <x v="4"/>
    </i>
    <i>
      <x v="5"/>
    </i>
    <i>
      <x v="6"/>
    </i>
    <i>
      <x v="7"/>
    </i>
    <i>
      <x v="8"/>
    </i>
    <i>
      <x v="9"/>
    </i>
    <i>
      <x v="10"/>
    </i>
    <i>
      <x v="11"/>
    </i>
    <i>
      <x v="12"/>
    </i>
    <i>
      <x v="13"/>
    </i>
    <i>
      <x v="14"/>
    </i>
    <i>
      <x v="15"/>
    </i>
    <i>
      <x v="16"/>
    </i>
    <i>
      <x v="17"/>
    </i>
    <i>
      <x v="18"/>
    </i>
    <i>
      <x v="19"/>
    </i>
    <i t="grand">
      <x/>
    </i>
  </rowItems>
  <colFields count="1">
    <field x="3"/>
  </colFields>
  <colItems count="3">
    <i>
      <x/>
    </i>
    <i>
      <x v="1"/>
    </i>
    <i t="grand">
      <x/>
    </i>
  </colItems>
  <dataFields count="1">
    <dataField name="LOAD  "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1FR"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A12:D20" firstHeaderRow="0" firstDataRow="1" firstDataCol="1"/>
  <pivotFields count="12">
    <pivotField numFmtId="14" showAll="0"/>
    <pivotField showAll="0">
      <items count="11">
        <item h="1" x="3"/>
        <item h="1" x="4"/>
        <item x="5"/>
        <item h="1" x="2"/>
        <item h="1" x="8"/>
        <item h="1" x="9"/>
        <item h="1" x="0"/>
        <item h="1" x="1"/>
        <item h="1" x="6"/>
        <item h="1" x="7"/>
        <item t="default"/>
      </items>
    </pivotField>
    <pivotField axis="axisRow" showAll="0">
      <items count="11">
        <item x="0"/>
        <item x="1"/>
        <item x="2"/>
        <item x="3"/>
        <item x="4"/>
        <item x="5"/>
        <item x="6"/>
        <item x="7"/>
        <item x="8"/>
        <item x="9"/>
        <item t="default"/>
      </items>
    </pivotField>
    <pivotField showAll="0"/>
    <pivotField dataField="1" showAll="0"/>
    <pivotField dataField="1" showAll="0"/>
    <pivotField showAll="0"/>
    <pivotField dataField="1" showAll="0"/>
    <pivotField showAll="0"/>
    <pivotField numFmtId="164" showAll="0"/>
    <pivotField showAll="0"/>
    <pivotField showAll="0"/>
  </pivotFields>
  <rowFields count="1">
    <field x="2"/>
  </rowFields>
  <rowItems count="8">
    <i>
      <x/>
    </i>
    <i>
      <x v="1"/>
    </i>
    <i>
      <x v="2"/>
    </i>
    <i>
      <x v="3"/>
    </i>
    <i>
      <x v="6"/>
    </i>
    <i>
      <x v="7"/>
    </i>
    <i>
      <x v="8"/>
    </i>
    <i>
      <x v="9"/>
    </i>
  </rowItems>
  <colFields count="1">
    <field x="-2"/>
  </colFields>
  <colItems count="3">
    <i>
      <x/>
    </i>
    <i i="1">
      <x v="1"/>
    </i>
    <i i="2">
      <x v="2"/>
    </i>
  </colItems>
  <dataFields count="3">
    <dataField name="Sum of Bodyweight (kg)" fld="4" baseField="0" baseItem="0"/>
    <dataField name="Sum of Sum 8 (mm)" fld="5" baseField="0" baseItem="0"/>
    <dataField name="Sum of Speed - 5m (s)"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3" dataOnRows="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colHeaderCaption="Select Labels ">
  <location ref="O12:S21" firstHeaderRow="1" firstDataRow="2" firstDataCol="1" rowPageCount="1" colPageCount="1"/>
  <pivotFields count="12">
    <pivotField numFmtId="14" showAll="0"/>
    <pivotField axis="axisCol" showAll="0">
      <items count="11">
        <item x="3"/>
        <item x="4"/>
        <item x="5"/>
        <item h="1" x="2"/>
        <item x="8"/>
        <item h="1" x="9"/>
        <item h="1" x="0"/>
        <item h="1" x="1"/>
        <item h="1" x="6"/>
        <item h="1" x="7"/>
        <item t="default"/>
      </items>
    </pivotField>
    <pivotField axis="axisPage" showAll="0">
      <items count="11">
        <item x="0"/>
        <item x="1"/>
        <item x="2"/>
        <item x="3"/>
        <item x="4"/>
        <item x="5"/>
        <item x="6"/>
        <item x="7"/>
        <item x="8"/>
        <item x="9"/>
        <item t="default"/>
      </items>
    </pivotField>
    <pivotField showAll="0"/>
    <pivotField dataField="1" showAll="0"/>
    <pivotField dataField="1" showAll="0"/>
    <pivotField dataField="1" showAll="0"/>
    <pivotField dataField="1" showAll="0"/>
    <pivotField dataField="1" showAll="0"/>
    <pivotField dataField="1" numFmtId="164" showAll="0"/>
    <pivotField dataField="1" showAll="0"/>
    <pivotField dataField="1" showAll="0"/>
  </pivotFields>
  <rowFields count="1">
    <field x="-2"/>
  </rowFields>
  <rowItems count="8">
    <i>
      <x/>
    </i>
    <i i="1">
      <x v="1"/>
    </i>
    <i i="2">
      <x v="2"/>
    </i>
    <i i="3">
      <x v="3"/>
    </i>
    <i i="4">
      <x v="4"/>
    </i>
    <i i="5">
      <x v="5"/>
    </i>
    <i i="6">
      <x v="6"/>
    </i>
    <i i="7">
      <x v="7"/>
    </i>
  </rowItems>
  <colFields count="1">
    <field x="1"/>
  </colFields>
  <colItems count="4">
    <i>
      <x/>
    </i>
    <i>
      <x v="1"/>
    </i>
    <i>
      <x v="2"/>
    </i>
    <i>
      <x v="4"/>
    </i>
  </colItems>
  <pageFields count="1">
    <pageField fld="2" item="0" hier="-1"/>
  </pageFields>
  <dataFields count="8">
    <dataField name="Bodyweight (kg) " fld="4" baseField="0" baseItem="0" numFmtId="164"/>
    <dataField name="Sum 8 (mm) " fld="5" baseField="0" baseItem="0" numFmtId="1"/>
    <dataField name="Speed - 5m (s) " fld="7" baseField="0" baseItem="0" numFmtId="2"/>
    <dataField name="Speed - 40m (s) " fld="8" baseField="0" baseItem="0" numFmtId="2"/>
    <dataField name="Speed (km/h) " fld="9" baseField="0" baseItem="0" numFmtId="164"/>
    <dataField name="Mid Thigh Pull (N)" fld="6" baseField="0" baseItem="0" numFmtId="1"/>
    <dataField name="YoYo Distance (m)" fld="10" baseField="0" baseItem="0" numFmtId="1"/>
    <dataField name="MAS (km/h) " fld="11"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2FR"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F12:I20" firstHeaderRow="0" firstDataRow="1" firstDataCol="1"/>
  <pivotFields count="12">
    <pivotField numFmtId="14" showAll="0"/>
    <pivotField showAll="0">
      <items count="11">
        <item h="1" x="3"/>
        <item h="1" x="4"/>
        <item x="5"/>
        <item h="1" x="2"/>
        <item h="1" x="8"/>
        <item h="1" x="9"/>
        <item h="1" x="0"/>
        <item h="1" x="1"/>
        <item h="1" x="6"/>
        <item h="1" x="7"/>
        <item t="default"/>
      </items>
    </pivotField>
    <pivotField axis="axisRow" showAll="0">
      <items count="11">
        <item x="0"/>
        <item x="1"/>
        <item x="2"/>
        <item x="3"/>
        <item x="4"/>
        <item x="5"/>
        <item x="6"/>
        <item x="7"/>
        <item x="8"/>
        <item x="9"/>
        <item t="default"/>
      </items>
    </pivotField>
    <pivotField showAll="0"/>
    <pivotField showAll="0"/>
    <pivotField showAll="0"/>
    <pivotField dataField="1" showAll="0"/>
    <pivotField showAll="0"/>
    <pivotField showAll="0"/>
    <pivotField numFmtId="164" showAll="0"/>
    <pivotField dataField="1" showAll="0"/>
    <pivotField dataField="1" showAll="0"/>
  </pivotFields>
  <rowFields count="1">
    <field x="2"/>
  </rowFields>
  <rowItems count="8">
    <i>
      <x/>
    </i>
    <i>
      <x v="1"/>
    </i>
    <i>
      <x v="2"/>
    </i>
    <i>
      <x v="3"/>
    </i>
    <i>
      <x v="6"/>
    </i>
    <i>
      <x v="7"/>
    </i>
    <i>
      <x v="8"/>
    </i>
    <i>
      <x v="9"/>
    </i>
  </rowItems>
  <colFields count="1">
    <field x="-2"/>
  </colFields>
  <colItems count="3">
    <i>
      <x/>
    </i>
    <i i="1">
      <x v="1"/>
    </i>
    <i i="2">
      <x v="2"/>
    </i>
  </colItems>
  <dataFields count="3">
    <dataField name="Sum of Fitness - YoYo Distance (m)" fld="10" baseField="0" baseItem="0"/>
    <dataField name="Sum of MTP (N)" fld="6" baseField="0" baseItem="0"/>
    <dataField name="Sum of MAS (km/h)" fld="1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8"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M29:N31" firstHeaderRow="1" firstDataRow="1" firstDataCol="1"/>
  <pivotFields count="10">
    <pivotField showAll="0"/>
    <pivotField dataField="1" numFmtId="14" showAll="0"/>
    <pivotField showAll="0"/>
    <pivotField showAll="0"/>
    <pivotField showAll="0"/>
    <pivotField showAll="0"/>
    <pivotField axis="axisRow" showAll="0">
      <items count="3">
        <item x="1"/>
        <item x="0"/>
        <item t="default"/>
      </items>
    </pivotField>
    <pivotField showAll="0"/>
    <pivotField showAll="0"/>
    <pivotField showAll="0"/>
  </pivotFields>
  <rowFields count="1">
    <field x="6"/>
  </rowFields>
  <rowItems count="2">
    <i>
      <x/>
    </i>
    <i>
      <x v="1"/>
    </i>
  </rowItems>
  <colItems count="1">
    <i/>
  </colItems>
  <dataFields count="1">
    <dataField name="Count of Date of Injury"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5"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F20" firstHeaderRow="0" firstDataRow="1" firstDataCol="1"/>
  <pivotFields count="15">
    <pivotField axis="axisRow" showAll="0">
      <items count="17">
        <item x="0"/>
        <item x="1"/>
        <item x="2"/>
        <item x="3"/>
        <item x="4"/>
        <item x="5"/>
        <item x="6"/>
        <item x="7"/>
        <item x="8"/>
        <item x="9"/>
        <item x="10"/>
        <item x="11"/>
        <item x="12"/>
        <item x="13"/>
        <item x="14"/>
        <item x="15"/>
        <item t="default"/>
      </items>
    </pivotField>
    <pivotField numFmtId="14" showAll="0"/>
    <pivotField showAll="0">
      <items count="3">
        <item x="0"/>
        <item h="1" x="1"/>
        <item t="default"/>
      </items>
    </pivotField>
    <pivotField showAll="0"/>
    <pivotField dataField="1" numFmtId="164" showAll="0"/>
    <pivotField dataField="1" showAll="0"/>
    <pivotField numFmtId="1" showAll="0"/>
    <pivotField showAll="0"/>
    <pivotField numFmtId="1" showAll="0"/>
    <pivotField numFmtId="164" showAll="0"/>
    <pivotField showAll="0"/>
    <pivotField dataField="1" numFmtId="165" showAll="0"/>
    <pivotField numFmtId="1" showAll="0"/>
    <pivotField dataField="1" showAll="0"/>
    <pivotField showAll="0"/>
  </pivotFields>
  <rowFields count="1">
    <field x="0"/>
  </rowFields>
  <rowItems count="17">
    <i>
      <x/>
    </i>
    <i>
      <x v="1"/>
    </i>
    <i>
      <x v="2"/>
    </i>
    <i>
      <x v="3"/>
    </i>
    <i>
      <x v="4"/>
    </i>
    <i>
      <x v="5"/>
    </i>
    <i>
      <x v="6"/>
    </i>
    <i>
      <x v="7"/>
    </i>
    <i>
      <x v="8"/>
    </i>
    <i>
      <x v="9"/>
    </i>
    <i>
      <x v="10"/>
    </i>
    <i>
      <x v="11"/>
    </i>
    <i>
      <x v="12"/>
    </i>
    <i>
      <x v="13"/>
    </i>
    <i>
      <x v="14"/>
    </i>
    <i>
      <x v="15"/>
    </i>
    <i t="grand">
      <x/>
    </i>
  </rowItems>
  <colFields count="1">
    <field x="-2"/>
  </colFields>
  <colItems count="5">
    <i>
      <x/>
    </i>
    <i i="1">
      <x v="1"/>
    </i>
    <i i="2">
      <x v="2"/>
    </i>
    <i i="3">
      <x v="3"/>
    </i>
    <i i="4">
      <x v="4"/>
    </i>
  </colItems>
  <dataFields count="5">
    <dataField name="Average of Morning Weight" fld="4" subtotal="average" baseField="0" baseItem="0" numFmtId="164"/>
    <dataField name="Average of Urine Color" fld="5" subtotal="average" baseField="0" baseItem="0" numFmtId="164"/>
    <dataField name="Average of Session Change %" fld="11" subtotal="average" baseField="0" baseItem="0" numFmtId="165"/>
    <dataField name="Average of Flags" fld="13" subtotal="average" baseField="0" baseItem="0" numFmtId="164"/>
    <dataField name="Sum Flags" fld="1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Week" sourceName="Week">
  <pivotTables>
    <pivotTable tabId="11" name="PivotTable5"/>
  </pivotTables>
  <data>
    <tabular pivotCacheId="1">
      <items count="2">
        <i x="0" s="1"/>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Test_Label" sourceName="Test Label">
  <pivotTables>
    <pivotTable tabId="12" name="Piv1FR"/>
    <pivotTable tabId="12" name="Piv2FR"/>
  </pivotTables>
  <data>
    <tabular pivotCacheId="2">
      <items count="10">
        <i x="3"/>
        <i x="4"/>
        <i x="5" s="1"/>
        <i x="2"/>
        <i x="8"/>
        <i x="9"/>
        <i x="0"/>
        <i x="1"/>
        <i x="6"/>
        <i x="7"/>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Test_Label1" sourceName="Test Label">
  <pivotTables>
    <pivotTable tabId="12" name="PivotTable1"/>
  </pivotTables>
  <data>
    <tabular pivotCacheId="2">
      <items count="10">
        <i x="3" s="1"/>
        <i x="4" s="1"/>
        <i x="5" s="1"/>
        <i x="8" s="1"/>
        <i x="9"/>
        <i x="0"/>
        <i x="1"/>
        <i x="6"/>
        <i x="7"/>
        <i x="2"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est Label" cache="Slicer_Test_Label" caption="Test Label" columnCount="3" style="SlicerStyleDark5" rowHeight="241300"/>
  <slicer name="Test Label 1" cache="Slicer_Test_Label1" caption="Test Label" columnCount="3"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Week" cache="Slicer_Week" caption="Week" rowHeight="241300"/>
</slicers>
</file>

<file path=xl/tables/table1.xml><?xml version="1.0" encoding="utf-8"?>
<table xmlns="http://schemas.openxmlformats.org/spreadsheetml/2006/main" id="4" name="TBLTrainingSession" displayName="TBLTrainingSession" ref="A7:H196" totalsRowShown="0" headerRowDxfId="31" dataDxfId="30">
  <autoFilter ref="A7:H196"/>
  <tableColumns count="8">
    <tableColumn id="1" name="Date" dataDxfId="29"/>
    <tableColumn id="7" name="Week" dataDxfId="28">
      <calculatedColumnFormula>VLOOKUP(TBLTrainingSession[[#This Row],[Date]],tableDates_TrainingSession,2,TRUE)</calculatedColumnFormula>
    </tableColumn>
    <tableColumn id="2" name="Athlete" dataDxfId="27"/>
    <tableColumn id="3" name="Training Type" dataDxfId="26"/>
    <tableColumn id="4" name="Duration" dataDxfId="25"/>
    <tableColumn id="5" name="RPE" dataDxfId="24"/>
    <tableColumn id="6" name="Load" dataDxfId="23">
      <calculatedColumnFormula>'Training Session'!$E8*'Training Session'!$F8</calculatedColumnFormula>
    </tableColumn>
    <tableColumn id="8" name="GPS Distance" dataDxfId="22"/>
  </tableColumns>
  <tableStyleInfo name="TableStyleMedium4" showFirstColumn="0" showLastColumn="0" showRowStripes="1" showColumnStripes="0"/>
</table>
</file>

<file path=xl/tables/table2.xml><?xml version="1.0" encoding="utf-8"?>
<table xmlns="http://schemas.openxmlformats.org/spreadsheetml/2006/main" id="1" name="TBLFitnessTest" displayName="TBLFitnessTest" ref="A7:L92" totalsRowShown="0" headerRowDxfId="21">
  <autoFilter ref="A7:L92"/>
  <tableColumns count="12">
    <tableColumn id="1" name="Date" dataDxfId="20"/>
    <tableColumn id="2" name="Test Label"/>
    <tableColumn id="3" name="Athlete Name"/>
    <tableColumn id="5" name="Position"/>
    <tableColumn id="6" name="Bodyweight (kg)" dataDxfId="19"/>
    <tableColumn id="7" name="Sum 8 (mm)" dataDxfId="18"/>
    <tableColumn id="12" name="MTP (N)" dataDxfId="17"/>
    <tableColumn id="8" name="Speed - 5m (s)" dataDxfId="16"/>
    <tableColumn id="9" name="Speed - 40m (s)" dataDxfId="15"/>
    <tableColumn id="4" name="Speed (km/h)" dataDxfId="14">
      <calculatedColumnFormula>35/(TBLFitnessTest[[#This Row],[Speed - 40m (s)]]-TBLFitnessTest[[#This Row],[Speed - 5m (s)]])*3.6</calculatedColumnFormula>
    </tableColumn>
    <tableColumn id="10" name="Fitness - YoYo Distance (m)" dataDxfId="13"/>
    <tableColumn id="11" name="MAS (km/h)" dataDxfId="12"/>
  </tableColumns>
  <tableStyleInfo name="TableStyleMedium2" showFirstColumn="0" showLastColumn="0" showRowStripes="1" showColumnStripes="0"/>
</table>
</file>

<file path=xl/tables/table3.xml><?xml version="1.0" encoding="utf-8"?>
<table xmlns="http://schemas.openxmlformats.org/spreadsheetml/2006/main" id="3" name="TBLInjury" displayName="TBLInjury" ref="A7:J14" totalsRowShown="0">
  <autoFilter ref="A7:J14"/>
  <tableColumns count="10">
    <tableColumn id="1" name="Name"/>
    <tableColumn id="2" name="Date of Injury" dataDxfId="11"/>
    <tableColumn id="3" name="Session Type"/>
    <tableColumn id="4" name="Contact Type"/>
    <tableColumn id="5" name="Injury Site"/>
    <tableColumn id="6" name="Injury"/>
    <tableColumn id="7" name="Pathology"/>
    <tableColumn id="8" name="Specific Detail"/>
    <tableColumn id="9" name="Side"/>
    <tableColumn id="10" name="Notes"/>
  </tableColumns>
  <tableStyleInfo name="TableStyleMedium2" showFirstColumn="0" showLastColumn="0" showRowStripes="1" showColumnStripes="0"/>
</table>
</file>

<file path=xl/tables/table4.xml><?xml version="1.0" encoding="utf-8"?>
<table xmlns="http://schemas.openxmlformats.org/spreadsheetml/2006/main" id="2" name="TBLHydration" displayName="TBLHydration" ref="A5:O150" totalsRowShown="0">
  <autoFilter ref="A5:O150"/>
  <sortState ref="A8:O151">
    <sortCondition ref="B8:B151"/>
    <sortCondition ref="A8:A151"/>
  </sortState>
  <tableColumns count="15">
    <tableColumn id="1" name="Name"/>
    <tableColumn id="2" name="Date" dataDxfId="10"/>
    <tableColumn id="3" name="Week"/>
    <tableColumn id="4" name="Day Type"/>
    <tableColumn id="5" name="Morning Weight" dataDxfId="9"/>
    <tableColumn id="6" name="Urine Color" dataDxfId="8"/>
    <tableColumn id="7" name="Flag-Colour" dataDxfId="7">
      <calculatedColumnFormula>--(AND(ISNUMBER(TBLHydration[[#This Row],[Urine Color]]),TBLHydration[[#This Row],[Urine Color]]&gt;=5))</calculatedColumnFormula>
    </tableColumn>
    <tableColumn id="8" name="USG" dataDxfId="6"/>
    <tableColumn id="9" name="Flag-USG" dataDxfId="5">
      <calculatedColumnFormula>--(AND(ISNUMBER(TBLHydration[[#This Row],[USG]]),TBLHydration[[#This Row],[USG]]&gt;=1.021))</calculatedColumnFormula>
    </tableColumn>
    <tableColumn id="10" name="Post-Session Weight" dataDxfId="4"/>
    <tableColumn id="11" name="Session Change kg" dataDxfId="3">
      <calculatedColumnFormula>TBLHydration[[#This Row],[Morning Weight]]-TBLHydration[[#This Row],[Post-Session Weight]]</calculatedColumnFormula>
    </tableColumn>
    <tableColumn id="12" name="Session Change %" dataDxfId="2" dataCellStyle="Percent">
      <calculatedColumnFormula>IFERROR(K6/E6,"")</calculatedColumnFormula>
    </tableColumn>
    <tableColumn id="13" name="Flag-SessionChange" dataDxfId="1" dataCellStyle="Percent">
      <calculatedColumnFormula>--(AND(ISNUMBER(TBLHydration[[#This Row],[Session Change %]]),TBLHydration[[#This Row],[Session Change %]]&gt;0.02))</calculatedColumnFormula>
    </tableColumn>
    <tableColumn id="14" name="Flags" dataDxfId="0">
      <calculatedColumnFormula>SUM(TBLHydration[[#This Row],[Flag-Colour]],TBLHydration[[#This Row],[Flag-USG]],TBLHydration[[#This Row],[Flag-SessionChange]])</calculatedColumnFormula>
    </tableColumn>
    <tableColumn id="15" name="Comment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youtube.com/user/ExcelTricksforSports"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youtube.com/watch?v=f8J-0NwJc2U" TargetMode="External"/><Relationship Id="rId2" Type="http://schemas.openxmlformats.org/officeDocument/2006/relationships/hyperlink" Target="https://www.youtube.com/watch?v=c5hz1PGabO8" TargetMode="External"/><Relationship Id="rId1" Type="http://schemas.openxmlformats.org/officeDocument/2006/relationships/hyperlink" Target="https://www.youtube.com/watch?v=EPH5OqImkAw" TargetMode="External"/><Relationship Id="rId5" Type="http://schemas.openxmlformats.org/officeDocument/2006/relationships/table" Target="../tables/table2.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ivotTable" Target="../pivotTables/pivotTable6.xml"/><Relationship Id="rId2" Type="http://schemas.openxmlformats.org/officeDocument/2006/relationships/pivotTable" Target="../pivotTables/pivotTable5.xml"/><Relationship Id="rId1" Type="http://schemas.openxmlformats.org/officeDocument/2006/relationships/pivotTable" Target="../pivotTables/pivotTable4.xml"/><Relationship Id="rId5" Type="http://schemas.microsoft.com/office/2007/relationships/slicer" Target="../slicers/slicer1.xm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ivotTable" Target="../pivotTables/pivotTable7.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6.xml"/><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120" zoomScaleNormal="120" workbookViewId="0">
      <selection activeCell="V2" sqref="V2"/>
    </sheetView>
  </sheetViews>
  <sheetFormatPr defaultRowHeight="15" x14ac:dyDescent="0.25"/>
  <cols>
    <col min="1" max="1" width="30.85546875" customWidth="1"/>
    <col min="7" max="7" width="3.7109375" customWidth="1"/>
  </cols>
  <sheetData>
    <row r="1" spans="1:12" ht="27" thickBot="1" x14ac:dyDescent="0.45">
      <c r="A1" s="43" t="s">
        <v>297</v>
      </c>
      <c r="B1" s="44"/>
      <c r="C1" s="44"/>
      <c r="D1" s="44"/>
      <c r="E1" s="44"/>
      <c r="F1" s="44"/>
      <c r="G1" s="44"/>
      <c r="L1" s="36" t="s">
        <v>234</v>
      </c>
    </row>
    <row r="2" spans="1:12" x14ac:dyDescent="0.25">
      <c r="A2" s="14" t="s">
        <v>221</v>
      </c>
      <c r="B2" s="15"/>
      <c r="C2" s="15"/>
      <c r="D2" s="15"/>
      <c r="E2" s="15"/>
      <c r="F2" s="15"/>
      <c r="G2" s="16"/>
      <c r="L2" s="1" t="s">
        <v>235</v>
      </c>
    </row>
    <row r="3" spans="1:12" x14ac:dyDescent="0.25">
      <c r="A3" s="17"/>
      <c r="B3" s="18"/>
      <c r="C3" s="18"/>
      <c r="D3" s="18"/>
      <c r="E3" s="18"/>
      <c r="F3" s="18"/>
      <c r="G3" s="19"/>
    </row>
    <row r="4" spans="1:12" x14ac:dyDescent="0.25">
      <c r="A4" s="20" t="s">
        <v>222</v>
      </c>
      <c r="B4" s="18"/>
      <c r="C4" s="18"/>
      <c r="D4" s="18"/>
      <c r="E4" s="18"/>
      <c r="F4" s="18"/>
      <c r="G4" s="19"/>
    </row>
    <row r="5" spans="1:12" x14ac:dyDescent="0.25">
      <c r="A5" s="17" t="s">
        <v>223</v>
      </c>
      <c r="B5" s="18"/>
      <c r="C5" s="18"/>
      <c r="D5" s="18"/>
      <c r="E5" s="18"/>
      <c r="F5" s="18"/>
      <c r="G5" s="19"/>
    </row>
    <row r="6" spans="1:12" x14ac:dyDescent="0.25">
      <c r="A6" s="17" t="s">
        <v>224</v>
      </c>
      <c r="B6" s="18"/>
      <c r="C6" s="18"/>
      <c r="D6" s="18"/>
      <c r="E6" s="18"/>
      <c r="F6" s="18"/>
      <c r="G6" s="19"/>
    </row>
    <row r="7" spans="1:12" x14ac:dyDescent="0.25">
      <c r="A7" s="17" t="s">
        <v>225</v>
      </c>
      <c r="B7" s="18"/>
      <c r="C7" s="18"/>
      <c r="D7" s="18"/>
      <c r="E7" s="18"/>
      <c r="F7" s="18"/>
      <c r="G7" s="19"/>
    </row>
    <row r="8" spans="1:12" x14ac:dyDescent="0.25">
      <c r="A8" s="17" t="s">
        <v>237</v>
      </c>
      <c r="B8" s="18"/>
      <c r="C8" s="18"/>
      <c r="D8" s="18"/>
      <c r="E8" s="18"/>
      <c r="F8" s="18"/>
      <c r="G8" s="19"/>
    </row>
    <row r="9" spans="1:12" x14ac:dyDescent="0.25">
      <c r="F9" s="18"/>
      <c r="G9" s="19"/>
    </row>
    <row r="10" spans="1:12" x14ac:dyDescent="0.25">
      <c r="A10" s="20" t="s">
        <v>226</v>
      </c>
      <c r="B10" s="18"/>
      <c r="C10" s="18"/>
      <c r="D10" s="18"/>
      <c r="E10" s="18"/>
      <c r="F10" s="18"/>
      <c r="G10" s="19"/>
    </row>
    <row r="11" spans="1:12" x14ac:dyDescent="0.25">
      <c r="A11" s="17" t="s">
        <v>227</v>
      </c>
      <c r="B11" s="18"/>
      <c r="C11" s="18"/>
      <c r="D11" s="18"/>
      <c r="E11" s="18"/>
      <c r="F11" s="18"/>
      <c r="G11" s="19"/>
    </row>
    <row r="12" spans="1:12" x14ac:dyDescent="0.25">
      <c r="A12" s="17" t="s">
        <v>245</v>
      </c>
      <c r="B12" s="18"/>
      <c r="C12" s="18"/>
      <c r="D12" s="18"/>
      <c r="E12" s="18"/>
      <c r="F12" s="18"/>
      <c r="G12" s="19"/>
    </row>
    <row r="13" spans="1:12" x14ac:dyDescent="0.25">
      <c r="A13" s="17" t="s">
        <v>228</v>
      </c>
      <c r="B13" s="18"/>
      <c r="C13" s="18"/>
      <c r="D13" s="18"/>
      <c r="E13" s="18"/>
      <c r="F13" s="18"/>
      <c r="G13" s="19"/>
    </row>
    <row r="14" spans="1:12" x14ac:dyDescent="0.25">
      <c r="A14" s="17" t="s">
        <v>229</v>
      </c>
      <c r="B14" s="18"/>
      <c r="C14" s="18"/>
      <c r="D14" s="18"/>
      <c r="E14" s="18"/>
      <c r="F14" s="18"/>
      <c r="G14" s="19"/>
    </row>
    <row r="15" spans="1:12" x14ac:dyDescent="0.25">
      <c r="A15" s="17"/>
      <c r="B15" s="18"/>
      <c r="C15" s="18"/>
      <c r="D15" s="18"/>
      <c r="E15" s="18"/>
      <c r="F15" s="18"/>
      <c r="G15" s="19"/>
    </row>
    <row r="16" spans="1:12" x14ac:dyDescent="0.25">
      <c r="A16" s="20" t="s">
        <v>0</v>
      </c>
      <c r="B16" s="18"/>
      <c r="C16" s="18"/>
      <c r="D16" s="18"/>
      <c r="E16" s="18"/>
      <c r="F16" s="18"/>
      <c r="G16" s="19"/>
    </row>
    <row r="17" spans="1:7" x14ac:dyDescent="0.25">
      <c r="A17" s="17" t="s">
        <v>230</v>
      </c>
      <c r="B17" s="18"/>
      <c r="C17" s="18"/>
      <c r="D17" s="18"/>
      <c r="E17" s="18"/>
      <c r="F17" s="18"/>
      <c r="G17" s="19"/>
    </row>
    <row r="18" spans="1:7" x14ac:dyDescent="0.25">
      <c r="A18" s="17" t="s">
        <v>56</v>
      </c>
      <c r="B18" s="18"/>
      <c r="C18" s="18"/>
      <c r="D18" s="18"/>
      <c r="E18" s="18"/>
      <c r="F18" s="18"/>
      <c r="G18" s="19"/>
    </row>
    <row r="19" spans="1:7" x14ac:dyDescent="0.25">
      <c r="A19" s="17" t="s">
        <v>231</v>
      </c>
      <c r="B19" s="18"/>
      <c r="C19" s="18"/>
      <c r="D19" s="18"/>
      <c r="E19" s="18"/>
      <c r="F19" s="18"/>
      <c r="G19" s="19"/>
    </row>
    <row r="20" spans="1:7" x14ac:dyDescent="0.25">
      <c r="A20" s="17"/>
      <c r="B20" s="18"/>
      <c r="C20" s="18"/>
      <c r="D20" s="18"/>
      <c r="E20" s="18"/>
      <c r="F20" s="18"/>
      <c r="G20" s="19"/>
    </row>
    <row r="21" spans="1:7" x14ac:dyDescent="0.25">
      <c r="A21" s="20" t="s">
        <v>1</v>
      </c>
      <c r="B21" s="18"/>
      <c r="C21" s="18"/>
      <c r="D21" s="18"/>
      <c r="E21" s="18"/>
      <c r="F21" s="18"/>
      <c r="G21" s="19"/>
    </row>
    <row r="22" spans="1:7" x14ac:dyDescent="0.25">
      <c r="A22" s="17" t="s">
        <v>2</v>
      </c>
      <c r="B22" s="18"/>
      <c r="C22" s="18"/>
      <c r="D22" s="18"/>
      <c r="E22" s="18"/>
      <c r="F22" s="18"/>
      <c r="G22" s="19"/>
    </row>
    <row r="23" spans="1:7" x14ac:dyDescent="0.25">
      <c r="A23" s="17" t="s">
        <v>3</v>
      </c>
      <c r="B23" s="18"/>
      <c r="C23" s="18"/>
      <c r="D23" s="18"/>
      <c r="E23" s="18"/>
      <c r="F23" s="18"/>
      <c r="G23" s="19"/>
    </row>
    <row r="24" spans="1:7" x14ac:dyDescent="0.25">
      <c r="A24" s="17" t="s">
        <v>232</v>
      </c>
      <c r="B24" s="18"/>
      <c r="C24" s="18"/>
      <c r="D24" s="18"/>
      <c r="E24" s="18"/>
      <c r="F24" s="18"/>
      <c r="G24" s="19"/>
    </row>
    <row r="25" spans="1:7" x14ac:dyDescent="0.25">
      <c r="A25" s="37" t="s">
        <v>236</v>
      </c>
      <c r="B25" s="18"/>
      <c r="C25" s="18"/>
      <c r="D25" s="18"/>
      <c r="E25" s="18"/>
      <c r="F25" s="18"/>
      <c r="G25" s="19"/>
    </row>
    <row r="26" spans="1:7" x14ac:dyDescent="0.25">
      <c r="A26" s="17" t="s">
        <v>233</v>
      </c>
      <c r="B26" s="18"/>
      <c r="C26" s="18"/>
      <c r="D26" s="18"/>
      <c r="E26" s="18"/>
      <c r="F26" s="18"/>
      <c r="G26" s="19"/>
    </row>
    <row r="27" spans="1:7" x14ac:dyDescent="0.25">
      <c r="A27" s="17"/>
      <c r="B27" s="18"/>
      <c r="C27" s="18"/>
      <c r="D27" s="18"/>
      <c r="E27" s="18"/>
      <c r="F27" s="18"/>
      <c r="G27" s="19"/>
    </row>
    <row r="28" spans="1:7" ht="15.75" thickBot="1" x14ac:dyDescent="0.3">
      <c r="A28" s="24"/>
      <c r="B28" s="25"/>
      <c r="C28" s="25"/>
      <c r="D28" s="25"/>
      <c r="E28" s="25"/>
      <c r="F28" s="25"/>
      <c r="G28" s="26"/>
    </row>
  </sheetData>
  <hyperlinks>
    <hyperlink ref="L1"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6"/>
  <sheetViews>
    <sheetView workbookViewId="0">
      <pane ySplit="7" topLeftCell="A8" activePane="bottomLeft" state="frozen"/>
      <selection pane="bottomLeft" activeCell="C14" sqref="C14"/>
    </sheetView>
  </sheetViews>
  <sheetFormatPr defaultRowHeight="15" x14ac:dyDescent="0.25"/>
  <cols>
    <col min="1" max="2" width="14.42578125" customWidth="1"/>
    <col min="3" max="3" width="23.5703125" customWidth="1"/>
    <col min="4" max="4" width="17.140625" customWidth="1"/>
    <col min="5" max="5" width="10.85546875" style="3" customWidth="1"/>
    <col min="6" max="7" width="9.140625" style="3"/>
    <col min="8" max="8" width="19.28515625" customWidth="1"/>
  </cols>
  <sheetData>
    <row r="1" spans="1:8" x14ac:dyDescent="0.25">
      <c r="A1" s="1" t="s">
        <v>192</v>
      </c>
      <c r="B1" s="1"/>
    </row>
    <row r="2" spans="1:8" x14ac:dyDescent="0.25">
      <c r="A2" s="1"/>
      <c r="B2" s="1"/>
      <c r="D2" t="s">
        <v>242</v>
      </c>
      <c r="F2" t="s">
        <v>239</v>
      </c>
    </row>
    <row r="3" spans="1:8" x14ac:dyDescent="0.25">
      <c r="D3" t="s">
        <v>241</v>
      </c>
      <c r="F3" t="s">
        <v>238</v>
      </c>
    </row>
    <row r="4" spans="1:8" x14ac:dyDescent="0.25">
      <c r="D4" t="s">
        <v>188</v>
      </c>
    </row>
    <row r="5" spans="1:8" x14ac:dyDescent="0.25">
      <c r="A5" s="12" t="s">
        <v>190</v>
      </c>
      <c r="B5" s="12"/>
      <c r="C5" s="12" t="s">
        <v>190</v>
      </c>
      <c r="D5" s="12" t="s">
        <v>190</v>
      </c>
      <c r="E5" s="11" t="s">
        <v>191</v>
      </c>
      <c r="F5" s="11" t="s">
        <v>191</v>
      </c>
      <c r="G5" s="11" t="s">
        <v>191</v>
      </c>
    </row>
    <row r="6" spans="1:8" ht="6.75" customHeight="1" x14ac:dyDescent="0.25">
      <c r="E6"/>
      <c r="F6"/>
      <c r="G6"/>
    </row>
    <row r="7" spans="1:8" x14ac:dyDescent="0.25">
      <c r="A7" s="41" t="s">
        <v>4</v>
      </c>
      <c r="B7" s="41" t="s">
        <v>35</v>
      </c>
      <c r="C7" s="41" t="s">
        <v>173</v>
      </c>
      <c r="D7" s="41" t="s">
        <v>174</v>
      </c>
      <c r="E7" s="42" t="s">
        <v>175</v>
      </c>
      <c r="F7" s="42" t="s">
        <v>176</v>
      </c>
      <c r="G7" s="42" t="s">
        <v>177</v>
      </c>
      <c r="H7" s="63" t="s">
        <v>277</v>
      </c>
    </row>
    <row r="8" spans="1:8" x14ac:dyDescent="0.25">
      <c r="A8" s="38">
        <v>42370</v>
      </c>
      <c r="B8" s="38" t="str">
        <f>VLOOKUP(TBLTrainingSession[[#This Row],[Date]],tableDates_TrainingSession,2,TRUE)</f>
        <v>Week 01</v>
      </c>
      <c r="C8" s="39" t="s">
        <v>184</v>
      </c>
      <c r="D8" s="39" t="s">
        <v>193</v>
      </c>
      <c r="E8" s="40">
        <v>80</v>
      </c>
      <c r="F8" s="40">
        <v>4</v>
      </c>
      <c r="G8" s="40">
        <f>'Training Session'!$E8*'Training Session'!$F8</f>
        <v>320</v>
      </c>
      <c r="H8" s="58">
        <v>5926</v>
      </c>
    </row>
    <row r="9" spans="1:8" x14ac:dyDescent="0.25">
      <c r="A9" s="38">
        <v>42370</v>
      </c>
      <c r="B9" s="38" t="str">
        <f>VLOOKUP(TBLTrainingSession[[#This Row],[Date]],tableDates_TrainingSession,2,TRUE)</f>
        <v>Week 01</v>
      </c>
      <c r="C9" s="39" t="s">
        <v>180</v>
      </c>
      <c r="D9" s="39" t="s">
        <v>193</v>
      </c>
      <c r="E9" s="40">
        <v>80</v>
      </c>
      <c r="F9" s="40">
        <v>5</v>
      </c>
      <c r="G9" s="40">
        <f>'Training Session'!$E9*'Training Session'!$F9</f>
        <v>400</v>
      </c>
      <c r="H9" s="58">
        <v>5621</v>
      </c>
    </row>
    <row r="10" spans="1:8" x14ac:dyDescent="0.25">
      <c r="A10" s="38">
        <v>42370</v>
      </c>
      <c r="B10" s="38" t="str">
        <f>VLOOKUP(TBLTrainingSession[[#This Row],[Date]],tableDates_TrainingSession,2,TRUE)</f>
        <v>Week 01</v>
      </c>
      <c r="C10" s="39" t="s">
        <v>17</v>
      </c>
      <c r="D10" s="39" t="s">
        <v>193</v>
      </c>
      <c r="E10" s="40">
        <v>80</v>
      </c>
      <c r="F10" s="40">
        <v>8</v>
      </c>
      <c r="G10" s="40">
        <f>'Training Session'!$E10*'Training Session'!$F10</f>
        <v>640</v>
      </c>
      <c r="H10" s="58">
        <v>4584</v>
      </c>
    </row>
    <row r="11" spans="1:8" x14ac:dyDescent="0.25">
      <c r="A11" s="38">
        <v>42370</v>
      </c>
      <c r="B11" s="38" t="str">
        <f>VLOOKUP(TBLTrainingSession[[#This Row],[Date]],tableDates_TrainingSession,2,TRUE)</f>
        <v>Week 01</v>
      </c>
      <c r="C11" s="39" t="s">
        <v>19</v>
      </c>
      <c r="D11" s="39" t="s">
        <v>193</v>
      </c>
      <c r="E11" s="40">
        <v>30</v>
      </c>
      <c r="F11" s="40">
        <v>4</v>
      </c>
      <c r="G11" s="40">
        <f>'Training Session'!$E11*'Training Session'!$F11</f>
        <v>120</v>
      </c>
      <c r="H11" s="58">
        <v>4658</v>
      </c>
    </row>
    <row r="12" spans="1:8" x14ac:dyDescent="0.25">
      <c r="A12" s="38">
        <v>42370</v>
      </c>
      <c r="B12" s="38" t="str">
        <f>VLOOKUP(TBLTrainingSession[[#This Row],[Date]],tableDates_TrainingSession,2,TRUE)</f>
        <v>Week 01</v>
      </c>
      <c r="C12" s="39" t="s">
        <v>186</v>
      </c>
      <c r="D12" s="39" t="s">
        <v>193</v>
      </c>
      <c r="E12" s="40">
        <v>80</v>
      </c>
      <c r="F12" s="40">
        <v>6</v>
      </c>
      <c r="G12" s="40">
        <f>'Training Session'!$E12*'Training Session'!$F12</f>
        <v>480</v>
      </c>
      <c r="H12" s="58">
        <v>5605</v>
      </c>
    </row>
    <row r="13" spans="1:8" x14ac:dyDescent="0.25">
      <c r="A13" s="38">
        <v>42370</v>
      </c>
      <c r="B13" s="38" t="str">
        <f>VLOOKUP(TBLTrainingSession[[#This Row],[Date]],tableDates_TrainingSession,2,TRUE)</f>
        <v>Week 01</v>
      </c>
      <c r="C13" s="39" t="s">
        <v>185</v>
      </c>
      <c r="D13" s="39" t="s">
        <v>193</v>
      </c>
      <c r="E13" s="40">
        <v>80</v>
      </c>
      <c r="F13" s="40">
        <v>8</v>
      </c>
      <c r="G13" s="40">
        <f>'Training Session'!$E13*'Training Session'!$F13</f>
        <v>640</v>
      </c>
      <c r="H13" s="58">
        <v>5687</v>
      </c>
    </row>
    <row r="14" spans="1:8" x14ac:dyDescent="0.25">
      <c r="A14" s="38">
        <v>42370</v>
      </c>
      <c r="B14" s="38" t="str">
        <f>VLOOKUP(TBLTrainingSession[[#This Row],[Date]],tableDates_TrainingSession,2,TRUE)</f>
        <v>Week 01</v>
      </c>
      <c r="C14" s="39" t="s">
        <v>179</v>
      </c>
      <c r="D14" s="39" t="s">
        <v>193</v>
      </c>
      <c r="E14" s="40">
        <v>80</v>
      </c>
      <c r="F14" s="40">
        <v>5</v>
      </c>
      <c r="G14" s="40">
        <f>'Training Session'!$E14*'Training Session'!$F14</f>
        <v>400</v>
      </c>
      <c r="H14" s="58">
        <v>4054</v>
      </c>
    </row>
    <row r="15" spans="1:8" x14ac:dyDescent="0.25">
      <c r="A15" s="38">
        <v>42370</v>
      </c>
      <c r="B15" s="38" t="str">
        <f>VLOOKUP(TBLTrainingSession[[#This Row],[Date]],tableDates_TrainingSession,2,TRUE)</f>
        <v>Week 01</v>
      </c>
      <c r="C15" s="39" t="s">
        <v>21</v>
      </c>
      <c r="D15" s="39" t="s">
        <v>193</v>
      </c>
      <c r="E15" s="40">
        <v>80</v>
      </c>
      <c r="F15" s="40">
        <v>5</v>
      </c>
      <c r="G15" s="40">
        <f>'Training Session'!$E15*'Training Session'!$F15</f>
        <v>400</v>
      </c>
      <c r="H15" s="58">
        <v>4521</v>
      </c>
    </row>
    <row r="16" spans="1:8" x14ac:dyDescent="0.25">
      <c r="A16" s="38">
        <v>42370</v>
      </c>
      <c r="B16" s="38" t="str">
        <f>VLOOKUP(TBLTrainingSession[[#This Row],[Date]],tableDates_TrainingSession,2,TRUE)</f>
        <v>Week 01</v>
      </c>
      <c r="C16" s="39" t="s">
        <v>22</v>
      </c>
      <c r="D16" s="39" t="s">
        <v>193</v>
      </c>
      <c r="E16" s="40">
        <v>80</v>
      </c>
      <c r="F16" s="40">
        <v>6</v>
      </c>
      <c r="G16" s="40">
        <f>'Training Session'!$E16*'Training Session'!$F16</f>
        <v>480</v>
      </c>
      <c r="H16" s="58">
        <v>4666</v>
      </c>
    </row>
    <row r="17" spans="1:8" x14ac:dyDescent="0.25">
      <c r="A17" s="38">
        <v>42370</v>
      </c>
      <c r="B17" s="38" t="str">
        <f>VLOOKUP(TBLTrainingSession[[#This Row],[Date]],tableDates_TrainingSession,2,TRUE)</f>
        <v>Week 01</v>
      </c>
      <c r="C17" s="39" t="s">
        <v>183</v>
      </c>
      <c r="D17" s="39" t="s">
        <v>193</v>
      </c>
      <c r="E17" s="40">
        <v>80</v>
      </c>
      <c r="F17" s="40">
        <v>4</v>
      </c>
      <c r="G17" s="40">
        <f>'Training Session'!$E17*'Training Session'!$F17</f>
        <v>320</v>
      </c>
      <c r="H17" s="58">
        <v>5169</v>
      </c>
    </row>
    <row r="18" spans="1:8" x14ac:dyDescent="0.25">
      <c r="A18" s="38">
        <v>42370</v>
      </c>
      <c r="B18" s="38" t="str">
        <f>VLOOKUP(TBLTrainingSession[[#This Row],[Date]],tableDates_TrainingSession,2,TRUE)</f>
        <v>Week 01</v>
      </c>
      <c r="C18" s="39" t="s">
        <v>182</v>
      </c>
      <c r="D18" s="39" t="s">
        <v>193</v>
      </c>
      <c r="E18" s="40">
        <v>80</v>
      </c>
      <c r="F18" s="40">
        <v>3</v>
      </c>
      <c r="G18" s="40">
        <f>'Training Session'!$E18*'Training Session'!$F18</f>
        <v>240</v>
      </c>
      <c r="H18" s="58">
        <v>4629</v>
      </c>
    </row>
    <row r="19" spans="1:8" x14ac:dyDescent="0.25">
      <c r="A19" s="38">
        <v>42370</v>
      </c>
      <c r="B19" s="38" t="str">
        <f>VLOOKUP(TBLTrainingSession[[#This Row],[Date]],tableDates_TrainingSession,2,TRUE)</f>
        <v>Week 01</v>
      </c>
      <c r="C19" s="39" t="s">
        <v>23</v>
      </c>
      <c r="D19" s="39" t="s">
        <v>193</v>
      </c>
      <c r="E19" s="40">
        <v>80</v>
      </c>
      <c r="F19" s="40">
        <v>5</v>
      </c>
      <c r="G19" s="40">
        <f>'Training Session'!$E19*'Training Session'!$F19</f>
        <v>400</v>
      </c>
      <c r="H19" s="58">
        <v>5787</v>
      </c>
    </row>
    <row r="20" spans="1:8" x14ac:dyDescent="0.25">
      <c r="A20" s="38">
        <v>42370</v>
      </c>
      <c r="B20" s="38" t="str">
        <f>VLOOKUP(TBLTrainingSession[[#This Row],[Date]],tableDates_TrainingSession,2,TRUE)</f>
        <v>Week 01</v>
      </c>
      <c r="C20" s="39" t="s">
        <v>24</v>
      </c>
      <c r="D20" s="39" t="s">
        <v>193</v>
      </c>
      <c r="E20" s="40">
        <v>80</v>
      </c>
      <c r="F20" s="40">
        <v>5</v>
      </c>
      <c r="G20" s="40">
        <f>'Training Session'!$E20*'Training Session'!$F20</f>
        <v>400</v>
      </c>
      <c r="H20" s="58">
        <v>4475</v>
      </c>
    </row>
    <row r="21" spans="1:8" x14ac:dyDescent="0.25">
      <c r="A21" s="38">
        <v>42370</v>
      </c>
      <c r="B21" s="38" t="str">
        <f>VLOOKUP(TBLTrainingSession[[#This Row],[Date]],tableDates_TrainingSession,2,TRUE)</f>
        <v>Week 01</v>
      </c>
      <c r="C21" s="39" t="s">
        <v>25</v>
      </c>
      <c r="D21" s="39" t="s">
        <v>193</v>
      </c>
      <c r="E21" s="40">
        <v>80</v>
      </c>
      <c r="F21" s="40">
        <v>6</v>
      </c>
      <c r="G21" s="40">
        <f>'Training Session'!$E21*'Training Session'!$F21</f>
        <v>480</v>
      </c>
      <c r="H21" s="58">
        <v>5350</v>
      </c>
    </row>
    <row r="22" spans="1:8" x14ac:dyDescent="0.25">
      <c r="A22" s="38">
        <v>42370</v>
      </c>
      <c r="B22" s="38" t="str">
        <f>VLOOKUP(TBLTrainingSession[[#This Row],[Date]],tableDates_TrainingSession,2,TRUE)</f>
        <v>Week 01</v>
      </c>
      <c r="C22" s="39" t="s">
        <v>187</v>
      </c>
      <c r="D22" s="39" t="s">
        <v>193</v>
      </c>
      <c r="E22" s="40">
        <v>80</v>
      </c>
      <c r="F22" s="40">
        <v>4</v>
      </c>
      <c r="G22" s="40">
        <f>'Training Session'!$E22*'Training Session'!$F22</f>
        <v>320</v>
      </c>
      <c r="H22" s="58">
        <v>5052</v>
      </c>
    </row>
    <row r="23" spans="1:8" x14ac:dyDescent="0.25">
      <c r="A23" s="38">
        <v>42370</v>
      </c>
      <c r="B23" s="38" t="str">
        <f>VLOOKUP(TBLTrainingSession[[#This Row],[Date]],tableDates_TrainingSession,2,TRUE)</f>
        <v>Week 01</v>
      </c>
      <c r="C23" s="39" t="s">
        <v>26</v>
      </c>
      <c r="D23" s="39" t="s">
        <v>193</v>
      </c>
      <c r="E23" s="40">
        <v>80</v>
      </c>
      <c r="F23" s="40">
        <v>3</v>
      </c>
      <c r="G23" s="40">
        <f>'Training Session'!$E23*'Training Session'!$F23</f>
        <v>240</v>
      </c>
      <c r="H23" s="58">
        <v>4343</v>
      </c>
    </row>
    <row r="24" spans="1:8" x14ac:dyDescent="0.25">
      <c r="A24" s="38">
        <v>42370</v>
      </c>
      <c r="B24" s="38" t="str">
        <f>VLOOKUP(TBLTrainingSession[[#This Row],[Date]],tableDates_TrainingSession,2,TRUE)</f>
        <v>Week 01</v>
      </c>
      <c r="C24" s="39" t="s">
        <v>27</v>
      </c>
      <c r="D24" s="39" t="s">
        <v>193</v>
      </c>
      <c r="E24" s="40">
        <v>80</v>
      </c>
      <c r="F24" s="40">
        <v>8</v>
      </c>
      <c r="G24" s="40">
        <f>'Training Session'!$E24*'Training Session'!$F24</f>
        <v>640</v>
      </c>
      <c r="H24" s="58">
        <v>4780</v>
      </c>
    </row>
    <row r="25" spans="1:8" x14ac:dyDescent="0.25">
      <c r="A25" s="38">
        <v>42370</v>
      </c>
      <c r="B25" s="38" t="str">
        <f>VLOOKUP(TBLTrainingSession[[#This Row],[Date]],tableDates_TrainingSession,2,TRUE)</f>
        <v>Week 01</v>
      </c>
      <c r="C25" s="39" t="s">
        <v>181</v>
      </c>
      <c r="D25" s="39" t="s">
        <v>193</v>
      </c>
      <c r="E25" s="40">
        <v>80</v>
      </c>
      <c r="F25" s="40">
        <v>3</v>
      </c>
      <c r="G25" s="40">
        <f>'Training Session'!$E25*'Training Session'!$F25</f>
        <v>240</v>
      </c>
      <c r="H25" s="58">
        <v>4343</v>
      </c>
    </row>
    <row r="26" spans="1:8" x14ac:dyDescent="0.25">
      <c r="A26" s="38">
        <v>42370</v>
      </c>
      <c r="B26" s="38" t="str">
        <f>VLOOKUP(TBLTrainingSession[[#This Row],[Date]],tableDates_TrainingSession,2,TRUE)</f>
        <v>Week 01</v>
      </c>
      <c r="C26" s="39" t="s">
        <v>188</v>
      </c>
      <c r="D26" s="39" t="s">
        <v>193</v>
      </c>
      <c r="E26" s="40">
        <v>80</v>
      </c>
      <c r="F26" s="40">
        <v>7</v>
      </c>
      <c r="G26" s="40">
        <f>'Training Session'!$E26*'Training Session'!$F26</f>
        <v>560</v>
      </c>
      <c r="H26" s="58">
        <v>5875</v>
      </c>
    </row>
    <row r="27" spans="1:8" x14ac:dyDescent="0.25">
      <c r="A27" s="38">
        <v>42370</v>
      </c>
      <c r="B27" s="38" t="str">
        <f>VLOOKUP(TBLTrainingSession[[#This Row],[Date]],tableDates_TrainingSession,2,TRUE)</f>
        <v>Week 01</v>
      </c>
      <c r="C27" s="39" t="s">
        <v>178</v>
      </c>
      <c r="D27" s="39" t="s">
        <v>193</v>
      </c>
      <c r="E27" s="40">
        <v>80</v>
      </c>
      <c r="F27" s="40">
        <v>4</v>
      </c>
      <c r="G27" s="40">
        <f>'Training Session'!$E27*'Training Session'!$F27</f>
        <v>320</v>
      </c>
      <c r="H27" s="58">
        <v>5338</v>
      </c>
    </row>
    <row r="28" spans="1:8" x14ac:dyDescent="0.25">
      <c r="A28" s="38">
        <v>42371</v>
      </c>
      <c r="B28" s="38" t="str">
        <f>VLOOKUP(TBLTrainingSession[[#This Row],[Date]],tableDates_TrainingSession,2,TRUE)</f>
        <v>Week 01</v>
      </c>
      <c r="C28" s="39" t="s">
        <v>184</v>
      </c>
      <c r="D28" s="39" t="s">
        <v>193</v>
      </c>
      <c r="E28" s="40">
        <v>110</v>
      </c>
      <c r="F28" s="40">
        <v>3</v>
      </c>
      <c r="G28" s="40">
        <f>'Training Session'!$E28*'Training Session'!$F28</f>
        <v>330</v>
      </c>
      <c r="H28" s="58">
        <v>4924</v>
      </c>
    </row>
    <row r="29" spans="1:8" x14ac:dyDescent="0.25">
      <c r="A29" s="38">
        <v>42371</v>
      </c>
      <c r="B29" s="38" t="str">
        <f>VLOOKUP(TBLTrainingSession[[#This Row],[Date]],tableDates_TrainingSession,2,TRUE)</f>
        <v>Week 01</v>
      </c>
      <c r="C29" s="39" t="s">
        <v>180</v>
      </c>
      <c r="D29" s="39" t="s">
        <v>193</v>
      </c>
      <c r="E29" s="40">
        <v>110</v>
      </c>
      <c r="F29" s="40">
        <v>5</v>
      </c>
      <c r="G29" s="40">
        <f>'Training Session'!$E29*'Training Session'!$F29</f>
        <v>550</v>
      </c>
      <c r="H29" s="58">
        <v>4807</v>
      </c>
    </row>
    <row r="30" spans="1:8" x14ac:dyDescent="0.25">
      <c r="A30" s="38">
        <v>42371</v>
      </c>
      <c r="B30" s="38" t="str">
        <f>VLOOKUP(TBLTrainingSession[[#This Row],[Date]],tableDates_TrainingSession,2,TRUE)</f>
        <v>Week 01</v>
      </c>
      <c r="C30" s="39" t="s">
        <v>17</v>
      </c>
      <c r="D30" s="39" t="s">
        <v>193</v>
      </c>
      <c r="E30" s="40">
        <v>110</v>
      </c>
      <c r="F30" s="40">
        <v>3</v>
      </c>
      <c r="G30" s="40">
        <f>'Training Session'!$E30*'Training Session'!$F30</f>
        <v>330</v>
      </c>
      <c r="H30" s="58">
        <v>4527</v>
      </c>
    </row>
    <row r="31" spans="1:8" x14ac:dyDescent="0.25">
      <c r="A31" s="38">
        <v>42371</v>
      </c>
      <c r="B31" s="38" t="str">
        <f>VLOOKUP(TBLTrainingSession[[#This Row],[Date]],tableDates_TrainingSession,2,TRUE)</f>
        <v>Week 01</v>
      </c>
      <c r="C31" s="39" t="s">
        <v>19</v>
      </c>
      <c r="D31" s="39" t="s">
        <v>193</v>
      </c>
      <c r="E31" s="40">
        <v>60</v>
      </c>
      <c r="F31" s="40">
        <v>7</v>
      </c>
      <c r="G31" s="40">
        <f>'Training Session'!$E31*'Training Session'!$F31</f>
        <v>420</v>
      </c>
      <c r="H31" s="58">
        <v>4363</v>
      </c>
    </row>
    <row r="32" spans="1:8" x14ac:dyDescent="0.25">
      <c r="A32" s="38">
        <v>42371</v>
      </c>
      <c r="B32" s="38" t="str">
        <f>VLOOKUP(TBLTrainingSession[[#This Row],[Date]],tableDates_TrainingSession,2,TRUE)</f>
        <v>Week 01</v>
      </c>
      <c r="C32" s="39" t="s">
        <v>186</v>
      </c>
      <c r="D32" s="39" t="s">
        <v>193</v>
      </c>
      <c r="E32" s="40">
        <v>110</v>
      </c>
      <c r="F32" s="40">
        <v>3</v>
      </c>
      <c r="G32" s="40">
        <f>'Training Session'!$E32*'Training Session'!$F32</f>
        <v>330</v>
      </c>
      <c r="H32" s="58">
        <v>4096</v>
      </c>
    </row>
    <row r="33" spans="1:8" x14ac:dyDescent="0.25">
      <c r="A33" s="38">
        <v>42371</v>
      </c>
      <c r="B33" s="38" t="str">
        <f>VLOOKUP(TBLTrainingSession[[#This Row],[Date]],tableDates_TrainingSession,2,TRUE)</f>
        <v>Week 01</v>
      </c>
      <c r="C33" s="39" t="s">
        <v>185</v>
      </c>
      <c r="D33" s="39" t="s">
        <v>193</v>
      </c>
      <c r="E33" s="40">
        <v>110</v>
      </c>
      <c r="F33" s="40">
        <v>3</v>
      </c>
      <c r="G33" s="40">
        <f>'Training Session'!$E33*'Training Session'!$F33</f>
        <v>330</v>
      </c>
      <c r="H33" s="58">
        <v>5336</v>
      </c>
    </row>
    <row r="34" spans="1:8" x14ac:dyDescent="0.25">
      <c r="A34" s="38">
        <v>42371</v>
      </c>
      <c r="B34" s="38" t="str">
        <f>VLOOKUP(TBLTrainingSession[[#This Row],[Date]],tableDates_TrainingSession,2,TRUE)</f>
        <v>Week 01</v>
      </c>
      <c r="C34" s="39" t="s">
        <v>179</v>
      </c>
      <c r="D34" s="39" t="s">
        <v>193</v>
      </c>
      <c r="E34" s="40">
        <v>110</v>
      </c>
      <c r="F34" s="40">
        <v>8</v>
      </c>
      <c r="G34" s="40">
        <f>'Training Session'!$E34*'Training Session'!$F34</f>
        <v>880</v>
      </c>
      <c r="H34" s="58">
        <v>5853</v>
      </c>
    </row>
    <row r="35" spans="1:8" x14ac:dyDescent="0.25">
      <c r="A35" s="38">
        <v>42371</v>
      </c>
      <c r="B35" s="38" t="str">
        <f>VLOOKUP(TBLTrainingSession[[#This Row],[Date]],tableDates_TrainingSession,2,TRUE)</f>
        <v>Week 01</v>
      </c>
      <c r="C35" s="39" t="s">
        <v>21</v>
      </c>
      <c r="D35" s="39" t="s">
        <v>193</v>
      </c>
      <c r="E35" s="40">
        <v>110</v>
      </c>
      <c r="F35" s="40">
        <v>8</v>
      </c>
      <c r="G35" s="40">
        <f>'Training Session'!$E35*'Training Session'!$F35</f>
        <v>880</v>
      </c>
      <c r="H35" s="58">
        <v>5900</v>
      </c>
    </row>
    <row r="36" spans="1:8" x14ac:dyDescent="0.25">
      <c r="A36" s="38">
        <v>42371</v>
      </c>
      <c r="B36" s="38" t="str">
        <f>VLOOKUP(TBLTrainingSession[[#This Row],[Date]],tableDates_TrainingSession,2,TRUE)</f>
        <v>Week 01</v>
      </c>
      <c r="C36" s="39" t="s">
        <v>22</v>
      </c>
      <c r="D36" s="39" t="s">
        <v>193</v>
      </c>
      <c r="E36" s="40">
        <v>110</v>
      </c>
      <c r="F36" s="40">
        <v>7</v>
      </c>
      <c r="G36" s="40">
        <f>'Training Session'!$E36*'Training Session'!$F36</f>
        <v>770</v>
      </c>
      <c r="H36" s="58">
        <v>4248</v>
      </c>
    </row>
    <row r="37" spans="1:8" x14ac:dyDescent="0.25">
      <c r="A37" s="38">
        <v>42371</v>
      </c>
      <c r="B37" s="38" t="str">
        <f>VLOOKUP(TBLTrainingSession[[#This Row],[Date]],tableDates_TrainingSession,2,TRUE)</f>
        <v>Week 01</v>
      </c>
      <c r="C37" s="39" t="s">
        <v>183</v>
      </c>
      <c r="D37" s="39" t="s">
        <v>193</v>
      </c>
      <c r="E37" s="40">
        <v>110</v>
      </c>
      <c r="F37" s="40">
        <v>3</v>
      </c>
      <c r="G37" s="40">
        <f>'Training Session'!$E37*'Training Session'!$F37</f>
        <v>330</v>
      </c>
      <c r="H37" s="58">
        <v>5323</v>
      </c>
    </row>
    <row r="38" spans="1:8" x14ac:dyDescent="0.25">
      <c r="A38" s="38">
        <v>42371</v>
      </c>
      <c r="B38" s="38" t="str">
        <f>VLOOKUP(TBLTrainingSession[[#This Row],[Date]],tableDates_TrainingSession,2,TRUE)</f>
        <v>Week 01</v>
      </c>
      <c r="C38" s="39" t="s">
        <v>182</v>
      </c>
      <c r="D38" s="39" t="s">
        <v>193</v>
      </c>
      <c r="E38" s="40">
        <v>110</v>
      </c>
      <c r="F38" s="40">
        <v>4</v>
      </c>
      <c r="G38" s="40">
        <f>'Training Session'!$E38*'Training Session'!$F38</f>
        <v>440</v>
      </c>
      <c r="H38" s="58">
        <v>5975</v>
      </c>
    </row>
    <row r="39" spans="1:8" x14ac:dyDescent="0.25">
      <c r="A39" s="38">
        <v>42371</v>
      </c>
      <c r="B39" s="38" t="str">
        <f>VLOOKUP(TBLTrainingSession[[#This Row],[Date]],tableDates_TrainingSession,2,TRUE)</f>
        <v>Week 01</v>
      </c>
      <c r="C39" s="39" t="s">
        <v>23</v>
      </c>
      <c r="D39" s="39" t="s">
        <v>193</v>
      </c>
      <c r="E39" s="40">
        <v>110</v>
      </c>
      <c r="F39" s="40">
        <v>8</v>
      </c>
      <c r="G39" s="40">
        <f>'Training Session'!$E39*'Training Session'!$F39</f>
        <v>880</v>
      </c>
      <c r="H39" s="58">
        <v>4611</v>
      </c>
    </row>
    <row r="40" spans="1:8" x14ac:dyDescent="0.25">
      <c r="A40" s="38">
        <v>42371</v>
      </c>
      <c r="B40" s="38" t="str">
        <f>VLOOKUP(TBLTrainingSession[[#This Row],[Date]],tableDates_TrainingSession,2,TRUE)</f>
        <v>Week 01</v>
      </c>
      <c r="C40" s="39" t="s">
        <v>24</v>
      </c>
      <c r="D40" s="39" t="s">
        <v>193</v>
      </c>
      <c r="E40" s="40">
        <v>110</v>
      </c>
      <c r="F40" s="40">
        <v>3</v>
      </c>
      <c r="G40" s="40">
        <f>'Training Session'!$E40*'Training Session'!$F40</f>
        <v>330</v>
      </c>
      <c r="H40" s="58">
        <v>5687</v>
      </c>
    </row>
    <row r="41" spans="1:8" x14ac:dyDescent="0.25">
      <c r="A41" s="38">
        <v>42371</v>
      </c>
      <c r="B41" s="38" t="str">
        <f>VLOOKUP(TBLTrainingSession[[#This Row],[Date]],tableDates_TrainingSession,2,TRUE)</f>
        <v>Week 01</v>
      </c>
      <c r="C41" s="39" t="s">
        <v>25</v>
      </c>
      <c r="D41" s="39" t="s">
        <v>193</v>
      </c>
      <c r="E41" s="40">
        <v>110</v>
      </c>
      <c r="F41" s="40">
        <v>9</v>
      </c>
      <c r="G41" s="40">
        <f>'Training Session'!$E41*'Training Session'!$F41</f>
        <v>990</v>
      </c>
      <c r="H41" s="58">
        <v>4441</v>
      </c>
    </row>
    <row r="42" spans="1:8" x14ac:dyDescent="0.25">
      <c r="A42" s="38">
        <v>42371</v>
      </c>
      <c r="B42" s="38" t="str">
        <f>VLOOKUP(TBLTrainingSession[[#This Row],[Date]],tableDates_TrainingSession,2,TRUE)</f>
        <v>Week 01</v>
      </c>
      <c r="C42" s="39" t="s">
        <v>187</v>
      </c>
      <c r="D42" s="39" t="s">
        <v>193</v>
      </c>
      <c r="E42" s="40">
        <v>110</v>
      </c>
      <c r="F42" s="40">
        <v>9</v>
      </c>
      <c r="G42" s="40">
        <f>'Training Session'!$E42*'Training Session'!$F42</f>
        <v>990</v>
      </c>
      <c r="H42" s="58">
        <v>4552</v>
      </c>
    </row>
    <row r="43" spans="1:8" x14ac:dyDescent="0.25">
      <c r="A43" s="38">
        <v>42371</v>
      </c>
      <c r="B43" s="38" t="str">
        <f>VLOOKUP(TBLTrainingSession[[#This Row],[Date]],tableDates_TrainingSession,2,TRUE)</f>
        <v>Week 01</v>
      </c>
      <c r="C43" s="39" t="s">
        <v>26</v>
      </c>
      <c r="D43" s="39" t="s">
        <v>193</v>
      </c>
      <c r="E43" s="40">
        <v>110</v>
      </c>
      <c r="F43" s="40">
        <v>6</v>
      </c>
      <c r="G43" s="40">
        <f>'Training Session'!$E43*'Training Session'!$F43</f>
        <v>660</v>
      </c>
      <c r="H43" s="58">
        <v>4227</v>
      </c>
    </row>
    <row r="44" spans="1:8" x14ac:dyDescent="0.25">
      <c r="A44" s="38">
        <v>42371</v>
      </c>
      <c r="B44" s="38" t="str">
        <f>VLOOKUP(TBLTrainingSession[[#This Row],[Date]],tableDates_TrainingSession,2,TRUE)</f>
        <v>Week 01</v>
      </c>
      <c r="C44" s="39" t="s">
        <v>27</v>
      </c>
      <c r="D44" s="39" t="s">
        <v>193</v>
      </c>
      <c r="E44" s="40">
        <v>110</v>
      </c>
      <c r="F44" s="40">
        <v>7</v>
      </c>
      <c r="G44" s="40">
        <f>'Training Session'!$E44*'Training Session'!$F44</f>
        <v>770</v>
      </c>
      <c r="H44" s="58">
        <v>5809</v>
      </c>
    </row>
    <row r="45" spans="1:8" x14ac:dyDescent="0.25">
      <c r="A45" s="38">
        <v>42371</v>
      </c>
      <c r="B45" s="38" t="str">
        <f>VLOOKUP(TBLTrainingSession[[#This Row],[Date]],tableDates_TrainingSession,2,TRUE)</f>
        <v>Week 01</v>
      </c>
      <c r="C45" s="39" t="s">
        <v>181</v>
      </c>
      <c r="D45" s="39" t="s">
        <v>193</v>
      </c>
      <c r="E45" s="40">
        <v>110</v>
      </c>
      <c r="F45" s="40">
        <v>4</v>
      </c>
      <c r="G45" s="40">
        <f>'Training Session'!$E45*'Training Session'!$F45</f>
        <v>440</v>
      </c>
      <c r="H45" s="58">
        <v>4186</v>
      </c>
    </row>
    <row r="46" spans="1:8" x14ac:dyDescent="0.25">
      <c r="A46" s="38">
        <v>42371</v>
      </c>
      <c r="B46" s="38" t="str">
        <f>VLOOKUP(TBLTrainingSession[[#This Row],[Date]],tableDates_TrainingSession,2,TRUE)</f>
        <v>Week 01</v>
      </c>
      <c r="C46" s="39" t="s">
        <v>188</v>
      </c>
      <c r="D46" s="39" t="s">
        <v>193</v>
      </c>
      <c r="E46" s="40">
        <v>110</v>
      </c>
      <c r="F46" s="40">
        <v>8</v>
      </c>
      <c r="G46" s="40">
        <f>'Training Session'!$E46*'Training Session'!$F46</f>
        <v>880</v>
      </c>
      <c r="H46" s="58">
        <v>5465</v>
      </c>
    </row>
    <row r="47" spans="1:8" x14ac:dyDescent="0.25">
      <c r="A47" s="38">
        <v>42371</v>
      </c>
      <c r="B47" s="38" t="str">
        <f>VLOOKUP(TBLTrainingSession[[#This Row],[Date]],tableDates_TrainingSession,2,TRUE)</f>
        <v>Week 01</v>
      </c>
      <c r="C47" s="39" t="s">
        <v>178</v>
      </c>
      <c r="D47" s="39" t="s">
        <v>193</v>
      </c>
      <c r="E47" s="40">
        <v>110</v>
      </c>
      <c r="F47" s="40">
        <v>7</v>
      </c>
      <c r="G47" s="40">
        <f>'Training Session'!$E47*'Training Session'!$F47</f>
        <v>770</v>
      </c>
      <c r="H47" s="58">
        <v>4175</v>
      </c>
    </row>
    <row r="48" spans="1:8" x14ac:dyDescent="0.25">
      <c r="A48" s="38">
        <v>42372</v>
      </c>
      <c r="B48" s="38" t="str">
        <f>VLOOKUP(TBLTrainingSession[[#This Row],[Date]],tableDates_TrainingSession,2,TRUE)</f>
        <v>Week 01</v>
      </c>
      <c r="C48" s="39" t="s">
        <v>184</v>
      </c>
      <c r="D48" s="39" t="s">
        <v>189</v>
      </c>
      <c r="E48" s="40">
        <v>95</v>
      </c>
      <c r="F48" s="40">
        <v>9</v>
      </c>
      <c r="G48" s="40">
        <f>'Training Session'!$E48*'Training Session'!$F48</f>
        <v>855</v>
      </c>
      <c r="H48" s="58" t="s">
        <v>278</v>
      </c>
    </row>
    <row r="49" spans="1:8" x14ac:dyDescent="0.25">
      <c r="A49" s="38">
        <v>42372</v>
      </c>
      <c r="B49" s="38" t="str">
        <f>VLOOKUP(TBLTrainingSession[[#This Row],[Date]],tableDates_TrainingSession,2,TRUE)</f>
        <v>Week 01</v>
      </c>
      <c r="C49" s="39" t="s">
        <v>180</v>
      </c>
      <c r="D49" s="39" t="s">
        <v>189</v>
      </c>
      <c r="E49" s="40">
        <v>95</v>
      </c>
      <c r="F49" s="40">
        <v>5</v>
      </c>
      <c r="G49" s="40">
        <f>'Training Session'!$E49*'Training Session'!$F49</f>
        <v>475</v>
      </c>
      <c r="H49" s="58" t="s">
        <v>278</v>
      </c>
    </row>
    <row r="50" spans="1:8" x14ac:dyDescent="0.25">
      <c r="A50" s="38">
        <v>42372</v>
      </c>
      <c r="B50" s="38" t="str">
        <f>VLOOKUP(TBLTrainingSession[[#This Row],[Date]],tableDates_TrainingSession,2,TRUE)</f>
        <v>Week 01</v>
      </c>
      <c r="C50" s="39" t="s">
        <v>17</v>
      </c>
      <c r="D50" s="39" t="s">
        <v>189</v>
      </c>
      <c r="E50" s="40">
        <v>95</v>
      </c>
      <c r="F50" s="40">
        <v>7</v>
      </c>
      <c r="G50" s="40">
        <f>'Training Session'!$E50*'Training Session'!$F50</f>
        <v>665</v>
      </c>
      <c r="H50" s="58" t="s">
        <v>278</v>
      </c>
    </row>
    <row r="51" spans="1:8" x14ac:dyDescent="0.25">
      <c r="A51" s="38">
        <v>42372</v>
      </c>
      <c r="B51" s="38" t="str">
        <f>VLOOKUP(TBLTrainingSession[[#This Row],[Date]],tableDates_TrainingSession,2,TRUE)</f>
        <v>Week 01</v>
      </c>
      <c r="C51" s="39" t="s">
        <v>19</v>
      </c>
      <c r="D51" s="39" t="s">
        <v>189</v>
      </c>
      <c r="E51" s="40">
        <v>80</v>
      </c>
      <c r="F51" s="40">
        <v>9</v>
      </c>
      <c r="G51" s="40">
        <f>'Training Session'!$E51*'Training Session'!$F51</f>
        <v>720</v>
      </c>
      <c r="H51" s="58" t="s">
        <v>278</v>
      </c>
    </row>
    <row r="52" spans="1:8" x14ac:dyDescent="0.25">
      <c r="A52" s="38">
        <v>42372</v>
      </c>
      <c r="B52" s="38" t="str">
        <f>VLOOKUP(TBLTrainingSession[[#This Row],[Date]],tableDates_TrainingSession,2,TRUE)</f>
        <v>Week 01</v>
      </c>
      <c r="C52" s="39" t="s">
        <v>186</v>
      </c>
      <c r="D52" s="39" t="s">
        <v>189</v>
      </c>
      <c r="E52" s="40">
        <v>95</v>
      </c>
      <c r="F52" s="40">
        <v>5</v>
      </c>
      <c r="G52" s="40">
        <f>'Training Session'!$E52*'Training Session'!$F52</f>
        <v>475</v>
      </c>
      <c r="H52" s="58" t="s">
        <v>278</v>
      </c>
    </row>
    <row r="53" spans="1:8" x14ac:dyDescent="0.25">
      <c r="A53" s="38">
        <v>42372</v>
      </c>
      <c r="B53" s="38" t="str">
        <f>VLOOKUP(TBLTrainingSession[[#This Row],[Date]],tableDates_TrainingSession,2,TRUE)</f>
        <v>Week 01</v>
      </c>
      <c r="C53" s="39" t="s">
        <v>185</v>
      </c>
      <c r="D53" s="39" t="s">
        <v>189</v>
      </c>
      <c r="E53" s="40">
        <v>95</v>
      </c>
      <c r="F53" s="40">
        <v>3</v>
      </c>
      <c r="G53" s="40">
        <f>'Training Session'!$E53*'Training Session'!$F53</f>
        <v>285</v>
      </c>
      <c r="H53" s="58" t="s">
        <v>278</v>
      </c>
    </row>
    <row r="54" spans="1:8" x14ac:dyDescent="0.25">
      <c r="A54" s="38">
        <v>42372</v>
      </c>
      <c r="B54" s="38" t="str">
        <f>VLOOKUP(TBLTrainingSession[[#This Row],[Date]],tableDates_TrainingSession,2,TRUE)</f>
        <v>Week 01</v>
      </c>
      <c r="C54" s="39" t="s">
        <v>179</v>
      </c>
      <c r="D54" s="39" t="s">
        <v>189</v>
      </c>
      <c r="E54" s="40">
        <v>95</v>
      </c>
      <c r="F54" s="40">
        <v>9</v>
      </c>
      <c r="G54" s="40">
        <f>'Training Session'!$E54*'Training Session'!$F54</f>
        <v>855</v>
      </c>
      <c r="H54" s="58" t="s">
        <v>278</v>
      </c>
    </row>
    <row r="55" spans="1:8" x14ac:dyDescent="0.25">
      <c r="A55" s="38">
        <v>42372</v>
      </c>
      <c r="B55" s="38" t="str">
        <f>VLOOKUP(TBLTrainingSession[[#This Row],[Date]],tableDates_TrainingSession,2,TRUE)</f>
        <v>Week 01</v>
      </c>
      <c r="C55" s="39" t="s">
        <v>21</v>
      </c>
      <c r="D55" s="39" t="s">
        <v>189</v>
      </c>
      <c r="E55" s="40">
        <v>95</v>
      </c>
      <c r="F55" s="40">
        <v>4</v>
      </c>
      <c r="G55" s="40">
        <f>'Training Session'!$E55*'Training Session'!$F55</f>
        <v>380</v>
      </c>
      <c r="H55" s="58" t="s">
        <v>278</v>
      </c>
    </row>
    <row r="56" spans="1:8" x14ac:dyDescent="0.25">
      <c r="A56" s="38">
        <v>42372</v>
      </c>
      <c r="B56" s="38" t="str">
        <f>VLOOKUP(TBLTrainingSession[[#This Row],[Date]],tableDates_TrainingSession,2,TRUE)</f>
        <v>Week 01</v>
      </c>
      <c r="C56" s="39" t="s">
        <v>22</v>
      </c>
      <c r="D56" s="39" t="s">
        <v>189</v>
      </c>
      <c r="E56" s="40">
        <v>45</v>
      </c>
      <c r="F56" s="40">
        <v>5</v>
      </c>
      <c r="G56" s="40">
        <f>'Training Session'!$E56*'Training Session'!$F56</f>
        <v>225</v>
      </c>
      <c r="H56" s="58" t="s">
        <v>278</v>
      </c>
    </row>
    <row r="57" spans="1:8" x14ac:dyDescent="0.25">
      <c r="A57" s="38">
        <v>42372</v>
      </c>
      <c r="B57" s="38" t="str">
        <f>VLOOKUP(TBLTrainingSession[[#This Row],[Date]],tableDates_TrainingSession,2,TRUE)</f>
        <v>Week 01</v>
      </c>
      <c r="C57" s="39" t="s">
        <v>183</v>
      </c>
      <c r="D57" s="39" t="s">
        <v>189</v>
      </c>
      <c r="E57" s="40">
        <v>95</v>
      </c>
      <c r="F57" s="40">
        <v>7</v>
      </c>
      <c r="G57" s="40">
        <f>'Training Session'!$E57*'Training Session'!$F57</f>
        <v>665</v>
      </c>
      <c r="H57" s="58" t="s">
        <v>278</v>
      </c>
    </row>
    <row r="58" spans="1:8" x14ac:dyDescent="0.25">
      <c r="A58" s="38">
        <v>42372</v>
      </c>
      <c r="B58" s="38" t="str">
        <f>VLOOKUP(TBLTrainingSession[[#This Row],[Date]],tableDates_TrainingSession,2,TRUE)</f>
        <v>Week 01</v>
      </c>
      <c r="C58" s="39" t="s">
        <v>182</v>
      </c>
      <c r="D58" s="39" t="s">
        <v>189</v>
      </c>
      <c r="E58" s="40">
        <v>95</v>
      </c>
      <c r="F58" s="40">
        <v>3</v>
      </c>
      <c r="G58" s="40">
        <f>'Training Session'!$E58*'Training Session'!$F58</f>
        <v>285</v>
      </c>
      <c r="H58" s="58" t="s">
        <v>278</v>
      </c>
    </row>
    <row r="59" spans="1:8" x14ac:dyDescent="0.25">
      <c r="A59" s="38">
        <v>42372</v>
      </c>
      <c r="B59" s="38" t="str">
        <f>VLOOKUP(TBLTrainingSession[[#This Row],[Date]],tableDates_TrainingSession,2,TRUE)</f>
        <v>Week 01</v>
      </c>
      <c r="C59" s="39" t="s">
        <v>23</v>
      </c>
      <c r="D59" s="39" t="s">
        <v>189</v>
      </c>
      <c r="E59" s="40">
        <v>95</v>
      </c>
      <c r="F59" s="40">
        <v>4</v>
      </c>
      <c r="G59" s="40">
        <f>'Training Session'!$E59*'Training Session'!$F59</f>
        <v>380</v>
      </c>
      <c r="H59" s="58" t="s">
        <v>278</v>
      </c>
    </row>
    <row r="60" spans="1:8" x14ac:dyDescent="0.25">
      <c r="A60" s="38">
        <v>42372</v>
      </c>
      <c r="B60" s="38" t="str">
        <f>VLOOKUP(TBLTrainingSession[[#This Row],[Date]],tableDates_TrainingSession,2,TRUE)</f>
        <v>Week 01</v>
      </c>
      <c r="C60" s="39" t="s">
        <v>24</v>
      </c>
      <c r="D60" s="39" t="s">
        <v>189</v>
      </c>
      <c r="E60" s="40">
        <v>95</v>
      </c>
      <c r="F60" s="40">
        <v>4</v>
      </c>
      <c r="G60" s="40">
        <f>'Training Session'!$E60*'Training Session'!$F60</f>
        <v>380</v>
      </c>
      <c r="H60" s="58" t="s">
        <v>278</v>
      </c>
    </row>
    <row r="61" spans="1:8" x14ac:dyDescent="0.25">
      <c r="A61" s="38">
        <v>42372</v>
      </c>
      <c r="B61" s="38" t="str">
        <f>VLOOKUP(TBLTrainingSession[[#This Row],[Date]],tableDates_TrainingSession,2,TRUE)</f>
        <v>Week 01</v>
      </c>
      <c r="C61" s="39" t="s">
        <v>25</v>
      </c>
      <c r="D61" s="39" t="s">
        <v>189</v>
      </c>
      <c r="E61" s="40">
        <v>95</v>
      </c>
      <c r="F61" s="40">
        <v>3</v>
      </c>
      <c r="G61" s="40">
        <f>'Training Session'!$E61*'Training Session'!$F61</f>
        <v>285</v>
      </c>
      <c r="H61" s="58" t="s">
        <v>278</v>
      </c>
    </row>
    <row r="62" spans="1:8" x14ac:dyDescent="0.25">
      <c r="A62" s="38">
        <v>42372</v>
      </c>
      <c r="B62" s="38" t="str">
        <f>VLOOKUP(TBLTrainingSession[[#This Row],[Date]],tableDates_TrainingSession,2,TRUE)</f>
        <v>Week 01</v>
      </c>
      <c r="C62" s="39" t="s">
        <v>187</v>
      </c>
      <c r="D62" s="39" t="s">
        <v>189</v>
      </c>
      <c r="E62" s="40">
        <v>95</v>
      </c>
      <c r="F62" s="40">
        <v>7</v>
      </c>
      <c r="G62" s="40">
        <f>'Training Session'!$E62*'Training Session'!$F62</f>
        <v>665</v>
      </c>
      <c r="H62" s="58" t="s">
        <v>278</v>
      </c>
    </row>
    <row r="63" spans="1:8" x14ac:dyDescent="0.25">
      <c r="A63" s="38">
        <v>42372</v>
      </c>
      <c r="B63" s="38" t="str">
        <f>VLOOKUP(TBLTrainingSession[[#This Row],[Date]],tableDates_TrainingSession,2,TRUE)</f>
        <v>Week 01</v>
      </c>
      <c r="C63" s="39" t="s">
        <v>26</v>
      </c>
      <c r="D63" s="39" t="s">
        <v>189</v>
      </c>
      <c r="E63" s="40">
        <v>95</v>
      </c>
      <c r="F63" s="40">
        <v>9</v>
      </c>
      <c r="G63" s="40">
        <f>'Training Session'!$E63*'Training Session'!$F63</f>
        <v>855</v>
      </c>
      <c r="H63" s="58" t="s">
        <v>278</v>
      </c>
    </row>
    <row r="64" spans="1:8" x14ac:dyDescent="0.25">
      <c r="A64" s="38">
        <v>42372</v>
      </c>
      <c r="B64" s="38" t="str">
        <f>VLOOKUP(TBLTrainingSession[[#This Row],[Date]],tableDates_TrainingSession,2,TRUE)</f>
        <v>Week 01</v>
      </c>
      <c r="C64" s="39" t="s">
        <v>27</v>
      </c>
      <c r="D64" s="39" t="s">
        <v>189</v>
      </c>
      <c r="E64" s="40">
        <v>95</v>
      </c>
      <c r="F64" s="40">
        <v>3</v>
      </c>
      <c r="G64" s="40">
        <f>'Training Session'!$E64*'Training Session'!$F64</f>
        <v>285</v>
      </c>
      <c r="H64" s="58" t="s">
        <v>278</v>
      </c>
    </row>
    <row r="65" spans="1:8" x14ac:dyDescent="0.25">
      <c r="A65" s="38">
        <v>42372</v>
      </c>
      <c r="B65" s="38" t="str">
        <f>VLOOKUP(TBLTrainingSession[[#This Row],[Date]],tableDates_TrainingSession,2,TRUE)</f>
        <v>Week 01</v>
      </c>
      <c r="C65" s="39" t="s">
        <v>181</v>
      </c>
      <c r="D65" s="39" t="s">
        <v>189</v>
      </c>
      <c r="E65" s="40">
        <v>95</v>
      </c>
      <c r="F65" s="40">
        <v>9</v>
      </c>
      <c r="G65" s="40">
        <f>'Training Session'!$E65*'Training Session'!$F65</f>
        <v>855</v>
      </c>
      <c r="H65" s="58" t="s">
        <v>278</v>
      </c>
    </row>
    <row r="66" spans="1:8" x14ac:dyDescent="0.25">
      <c r="A66" s="38">
        <v>42372</v>
      </c>
      <c r="B66" s="38" t="str">
        <f>VLOOKUP(TBLTrainingSession[[#This Row],[Date]],tableDates_TrainingSession,2,TRUE)</f>
        <v>Week 01</v>
      </c>
      <c r="C66" s="39" t="s">
        <v>188</v>
      </c>
      <c r="D66" s="39" t="s">
        <v>189</v>
      </c>
      <c r="E66" s="40">
        <v>95</v>
      </c>
      <c r="F66" s="40">
        <v>6</v>
      </c>
      <c r="G66" s="40">
        <f>'Training Session'!$E66*'Training Session'!$F66</f>
        <v>570</v>
      </c>
      <c r="H66" s="58" t="s">
        <v>278</v>
      </c>
    </row>
    <row r="67" spans="1:8" x14ac:dyDescent="0.25">
      <c r="A67" s="38">
        <v>42372</v>
      </c>
      <c r="B67" s="38" t="str">
        <f>VLOOKUP(TBLTrainingSession[[#This Row],[Date]],tableDates_TrainingSession,2,TRUE)</f>
        <v>Week 01</v>
      </c>
      <c r="C67" s="39" t="s">
        <v>178</v>
      </c>
      <c r="D67" s="39" t="s">
        <v>189</v>
      </c>
      <c r="E67" s="40">
        <v>95</v>
      </c>
      <c r="F67" s="40">
        <v>3</v>
      </c>
      <c r="G67" s="40">
        <f>'Training Session'!$E67*'Training Session'!$F67</f>
        <v>285</v>
      </c>
      <c r="H67" s="58" t="s">
        <v>278</v>
      </c>
    </row>
    <row r="68" spans="1:8" x14ac:dyDescent="0.25">
      <c r="A68" s="38">
        <v>42374</v>
      </c>
      <c r="B68" s="38" t="str">
        <f>VLOOKUP(TBLTrainingSession[[#This Row],[Date]],tableDates_TrainingSession,2,TRUE)</f>
        <v>Week 01</v>
      </c>
      <c r="C68" s="39" t="s">
        <v>184</v>
      </c>
      <c r="D68" s="39" t="s">
        <v>193</v>
      </c>
      <c r="E68" s="40">
        <v>100</v>
      </c>
      <c r="F68" s="40">
        <v>8</v>
      </c>
      <c r="G68" s="40">
        <f>'Training Session'!$E68*'Training Session'!$F68</f>
        <v>800</v>
      </c>
      <c r="H68" s="58">
        <v>4069</v>
      </c>
    </row>
    <row r="69" spans="1:8" x14ac:dyDescent="0.25">
      <c r="A69" s="38">
        <v>42374</v>
      </c>
      <c r="B69" s="38" t="str">
        <f>VLOOKUP(TBLTrainingSession[[#This Row],[Date]],tableDates_TrainingSession,2,TRUE)</f>
        <v>Week 01</v>
      </c>
      <c r="C69" s="39" t="s">
        <v>180</v>
      </c>
      <c r="D69" s="39" t="s">
        <v>193</v>
      </c>
      <c r="E69" s="40">
        <v>100</v>
      </c>
      <c r="F69" s="40">
        <v>6</v>
      </c>
      <c r="G69" s="40">
        <f>'Training Session'!$E69*'Training Session'!$F69</f>
        <v>600</v>
      </c>
      <c r="H69" s="58">
        <v>4855</v>
      </c>
    </row>
    <row r="70" spans="1:8" x14ac:dyDescent="0.25">
      <c r="A70" s="38">
        <v>42374</v>
      </c>
      <c r="B70" s="38" t="str">
        <f>VLOOKUP(TBLTrainingSession[[#This Row],[Date]],tableDates_TrainingSession,2,TRUE)</f>
        <v>Week 01</v>
      </c>
      <c r="C70" s="39" t="s">
        <v>17</v>
      </c>
      <c r="D70" s="39" t="s">
        <v>193</v>
      </c>
      <c r="E70" s="40">
        <v>100</v>
      </c>
      <c r="F70" s="40">
        <v>7</v>
      </c>
      <c r="G70" s="40">
        <f>'Training Session'!$E70*'Training Session'!$F70</f>
        <v>700</v>
      </c>
      <c r="H70" s="58">
        <v>5589</v>
      </c>
    </row>
    <row r="71" spans="1:8" x14ac:dyDescent="0.25">
      <c r="A71" s="38">
        <v>42374</v>
      </c>
      <c r="B71" s="38" t="str">
        <f>VLOOKUP(TBLTrainingSession[[#This Row],[Date]],tableDates_TrainingSession,2,TRUE)</f>
        <v>Week 01</v>
      </c>
      <c r="C71" s="39" t="s">
        <v>19</v>
      </c>
      <c r="D71" s="39" t="s">
        <v>193</v>
      </c>
      <c r="E71" s="40">
        <v>100</v>
      </c>
      <c r="F71" s="40">
        <v>7</v>
      </c>
      <c r="G71" s="40">
        <f>'Training Session'!$E71*'Training Session'!$F71</f>
        <v>700</v>
      </c>
      <c r="H71" s="58">
        <v>4789</v>
      </c>
    </row>
    <row r="72" spans="1:8" x14ac:dyDescent="0.25">
      <c r="A72" s="38">
        <v>42374</v>
      </c>
      <c r="B72" s="38" t="str">
        <f>VLOOKUP(TBLTrainingSession[[#This Row],[Date]],tableDates_TrainingSession,2,TRUE)</f>
        <v>Week 01</v>
      </c>
      <c r="C72" s="39" t="s">
        <v>186</v>
      </c>
      <c r="D72" s="39" t="s">
        <v>193</v>
      </c>
      <c r="E72" s="40">
        <v>100</v>
      </c>
      <c r="F72" s="40">
        <v>6</v>
      </c>
      <c r="G72" s="40">
        <f>'Training Session'!$E72*'Training Session'!$F72</f>
        <v>600</v>
      </c>
      <c r="H72" s="58">
        <v>4749</v>
      </c>
    </row>
    <row r="73" spans="1:8" x14ac:dyDescent="0.25">
      <c r="A73" s="38">
        <v>42374</v>
      </c>
      <c r="B73" s="38" t="str">
        <f>VLOOKUP(TBLTrainingSession[[#This Row],[Date]],tableDates_TrainingSession,2,TRUE)</f>
        <v>Week 01</v>
      </c>
      <c r="C73" s="39" t="s">
        <v>185</v>
      </c>
      <c r="D73" s="39" t="s">
        <v>193</v>
      </c>
      <c r="E73" s="40">
        <v>100</v>
      </c>
      <c r="F73" s="40">
        <v>3</v>
      </c>
      <c r="G73" s="40">
        <f>'Training Session'!$E73*'Training Session'!$F73</f>
        <v>300</v>
      </c>
      <c r="H73" s="58">
        <v>4263</v>
      </c>
    </row>
    <row r="74" spans="1:8" x14ac:dyDescent="0.25">
      <c r="A74" s="38">
        <v>42374</v>
      </c>
      <c r="B74" s="38" t="str">
        <f>VLOOKUP(TBLTrainingSession[[#This Row],[Date]],tableDates_TrainingSession,2,TRUE)</f>
        <v>Week 01</v>
      </c>
      <c r="C74" s="39" t="s">
        <v>179</v>
      </c>
      <c r="D74" s="39" t="s">
        <v>193</v>
      </c>
      <c r="E74" s="40">
        <v>100</v>
      </c>
      <c r="F74" s="40">
        <v>9</v>
      </c>
      <c r="G74" s="40">
        <f>'Training Session'!$E74*'Training Session'!$F74</f>
        <v>900</v>
      </c>
      <c r="H74" s="58">
        <v>5521</v>
      </c>
    </row>
    <row r="75" spans="1:8" x14ac:dyDescent="0.25">
      <c r="A75" s="38">
        <v>42374</v>
      </c>
      <c r="B75" s="38" t="str">
        <f>VLOOKUP(TBLTrainingSession[[#This Row],[Date]],tableDates_TrainingSession,2,TRUE)</f>
        <v>Week 01</v>
      </c>
      <c r="C75" s="39" t="s">
        <v>21</v>
      </c>
      <c r="D75" s="39" t="s">
        <v>193</v>
      </c>
      <c r="E75" s="40">
        <v>100</v>
      </c>
      <c r="F75" s="40">
        <v>7</v>
      </c>
      <c r="G75" s="40">
        <f>'Training Session'!$E75*'Training Session'!$F75</f>
        <v>700</v>
      </c>
      <c r="H75" s="58">
        <v>5787</v>
      </c>
    </row>
    <row r="76" spans="1:8" x14ac:dyDescent="0.25">
      <c r="A76" s="38">
        <v>42374</v>
      </c>
      <c r="B76" s="38" t="str">
        <f>VLOOKUP(TBLTrainingSession[[#This Row],[Date]],tableDates_TrainingSession,2,TRUE)</f>
        <v>Week 01</v>
      </c>
      <c r="C76" s="39" t="s">
        <v>22</v>
      </c>
      <c r="D76" s="39" t="s">
        <v>193</v>
      </c>
      <c r="E76" s="40">
        <v>100</v>
      </c>
      <c r="F76" s="40">
        <v>9</v>
      </c>
      <c r="G76" s="40">
        <f>'Training Session'!$E76*'Training Session'!$F76</f>
        <v>900</v>
      </c>
      <c r="H76" s="58">
        <v>4778</v>
      </c>
    </row>
    <row r="77" spans="1:8" x14ac:dyDescent="0.25">
      <c r="A77" s="38">
        <v>42374</v>
      </c>
      <c r="B77" s="38" t="str">
        <f>VLOOKUP(TBLTrainingSession[[#This Row],[Date]],tableDates_TrainingSession,2,TRUE)</f>
        <v>Week 01</v>
      </c>
      <c r="C77" s="39" t="s">
        <v>183</v>
      </c>
      <c r="D77" s="39" t="s">
        <v>193</v>
      </c>
      <c r="E77" s="40">
        <v>100</v>
      </c>
      <c r="F77" s="40">
        <v>6</v>
      </c>
      <c r="G77" s="40">
        <f>'Training Session'!$E77*'Training Session'!$F77</f>
        <v>600</v>
      </c>
      <c r="H77" s="58">
        <v>5508</v>
      </c>
    </row>
    <row r="78" spans="1:8" x14ac:dyDescent="0.25">
      <c r="A78" s="38">
        <v>42374</v>
      </c>
      <c r="B78" s="38" t="str">
        <f>VLOOKUP(TBLTrainingSession[[#This Row],[Date]],tableDates_TrainingSession,2,TRUE)</f>
        <v>Week 01</v>
      </c>
      <c r="C78" s="39" t="s">
        <v>182</v>
      </c>
      <c r="D78" s="39" t="s">
        <v>193</v>
      </c>
      <c r="E78" s="40">
        <v>100</v>
      </c>
      <c r="F78" s="40">
        <v>6</v>
      </c>
      <c r="G78" s="40">
        <f>'Training Session'!$E78*'Training Session'!$F78</f>
        <v>600</v>
      </c>
      <c r="H78" s="58">
        <v>4936</v>
      </c>
    </row>
    <row r="79" spans="1:8" x14ac:dyDescent="0.25">
      <c r="A79" s="38">
        <v>42374</v>
      </c>
      <c r="B79" s="38" t="str">
        <f>VLOOKUP(TBLTrainingSession[[#This Row],[Date]],tableDates_TrainingSession,2,TRUE)</f>
        <v>Week 01</v>
      </c>
      <c r="C79" s="39" t="s">
        <v>23</v>
      </c>
      <c r="D79" s="39" t="s">
        <v>193</v>
      </c>
      <c r="E79" s="40">
        <v>100</v>
      </c>
      <c r="F79" s="40">
        <v>7</v>
      </c>
      <c r="G79" s="40">
        <f>'Training Session'!$E79*'Training Session'!$F79</f>
        <v>700</v>
      </c>
      <c r="H79" s="58">
        <v>5108</v>
      </c>
    </row>
    <row r="80" spans="1:8" x14ac:dyDescent="0.25">
      <c r="A80" s="38">
        <v>42374</v>
      </c>
      <c r="B80" s="38" t="str">
        <f>VLOOKUP(TBLTrainingSession[[#This Row],[Date]],tableDates_TrainingSession,2,TRUE)</f>
        <v>Week 01</v>
      </c>
      <c r="C80" s="39" t="s">
        <v>24</v>
      </c>
      <c r="D80" s="39" t="s">
        <v>193</v>
      </c>
      <c r="E80" s="40">
        <v>100</v>
      </c>
      <c r="F80" s="40">
        <v>3</v>
      </c>
      <c r="G80" s="40">
        <f>'Training Session'!$E80*'Training Session'!$F80</f>
        <v>300</v>
      </c>
      <c r="H80" s="58">
        <v>4274</v>
      </c>
    </row>
    <row r="81" spans="1:8" x14ac:dyDescent="0.25">
      <c r="A81" s="38">
        <v>42374</v>
      </c>
      <c r="B81" s="38" t="str">
        <f>VLOOKUP(TBLTrainingSession[[#This Row],[Date]],tableDates_TrainingSession,2,TRUE)</f>
        <v>Week 01</v>
      </c>
      <c r="C81" s="39" t="s">
        <v>25</v>
      </c>
      <c r="D81" s="39" t="s">
        <v>193</v>
      </c>
      <c r="E81" s="40">
        <v>100</v>
      </c>
      <c r="F81" s="40">
        <v>5</v>
      </c>
      <c r="G81" s="40">
        <f>'Training Session'!$E81*'Training Session'!$F81</f>
        <v>500</v>
      </c>
      <c r="H81" s="58">
        <v>5241</v>
      </c>
    </row>
    <row r="82" spans="1:8" x14ac:dyDescent="0.25">
      <c r="A82" s="38">
        <v>42374</v>
      </c>
      <c r="B82" s="38" t="str">
        <f>VLOOKUP(TBLTrainingSession[[#This Row],[Date]],tableDates_TrainingSession,2,TRUE)</f>
        <v>Week 01</v>
      </c>
      <c r="C82" s="39" t="s">
        <v>187</v>
      </c>
      <c r="D82" s="39" t="s">
        <v>193</v>
      </c>
      <c r="E82" s="40">
        <v>100</v>
      </c>
      <c r="F82" s="40">
        <v>6</v>
      </c>
      <c r="G82" s="40">
        <f>'Training Session'!$E82*'Training Session'!$F82</f>
        <v>600</v>
      </c>
      <c r="H82" s="58">
        <v>4085</v>
      </c>
    </row>
    <row r="83" spans="1:8" x14ac:dyDescent="0.25">
      <c r="A83" s="38">
        <v>42374</v>
      </c>
      <c r="B83" s="38" t="str">
        <f>VLOOKUP(TBLTrainingSession[[#This Row],[Date]],tableDates_TrainingSession,2,TRUE)</f>
        <v>Week 01</v>
      </c>
      <c r="C83" s="39" t="s">
        <v>26</v>
      </c>
      <c r="D83" s="39" t="s">
        <v>193</v>
      </c>
      <c r="E83" s="40">
        <v>100</v>
      </c>
      <c r="F83" s="40">
        <v>5</v>
      </c>
      <c r="G83" s="40">
        <f>'Training Session'!$E83*'Training Session'!$F83</f>
        <v>500</v>
      </c>
      <c r="H83" s="58">
        <v>4508</v>
      </c>
    </row>
    <row r="84" spans="1:8" x14ac:dyDescent="0.25">
      <c r="A84" s="38">
        <v>42374</v>
      </c>
      <c r="B84" s="38" t="str">
        <f>VLOOKUP(TBLTrainingSession[[#This Row],[Date]],tableDates_TrainingSession,2,TRUE)</f>
        <v>Week 01</v>
      </c>
      <c r="C84" s="39" t="s">
        <v>27</v>
      </c>
      <c r="D84" s="39" t="s">
        <v>193</v>
      </c>
      <c r="E84" s="40">
        <v>100</v>
      </c>
      <c r="F84" s="40">
        <v>6</v>
      </c>
      <c r="G84" s="40">
        <f>'Training Session'!$E84*'Training Session'!$F84</f>
        <v>600</v>
      </c>
      <c r="H84" s="58">
        <v>5424</v>
      </c>
    </row>
    <row r="85" spans="1:8" x14ac:dyDescent="0.25">
      <c r="A85" s="38">
        <v>42374</v>
      </c>
      <c r="B85" s="38" t="str">
        <f>VLOOKUP(TBLTrainingSession[[#This Row],[Date]],tableDates_TrainingSession,2,TRUE)</f>
        <v>Week 01</v>
      </c>
      <c r="C85" s="39" t="s">
        <v>181</v>
      </c>
      <c r="D85" s="39" t="s">
        <v>193</v>
      </c>
      <c r="E85" s="40">
        <v>100</v>
      </c>
      <c r="F85" s="40">
        <v>5</v>
      </c>
      <c r="G85" s="40">
        <f>'Training Session'!$E85*'Training Session'!$F85</f>
        <v>500</v>
      </c>
      <c r="H85" s="58">
        <v>4417</v>
      </c>
    </row>
    <row r="86" spans="1:8" x14ac:dyDescent="0.25">
      <c r="A86" s="38">
        <v>42374</v>
      </c>
      <c r="B86" s="38" t="str">
        <f>VLOOKUP(TBLTrainingSession[[#This Row],[Date]],tableDates_TrainingSession,2,TRUE)</f>
        <v>Week 01</v>
      </c>
      <c r="C86" s="39" t="s">
        <v>188</v>
      </c>
      <c r="D86" s="39" t="s">
        <v>193</v>
      </c>
      <c r="E86" s="40">
        <v>100</v>
      </c>
      <c r="F86" s="40">
        <v>6</v>
      </c>
      <c r="G86" s="40">
        <f>'Training Session'!$E86*'Training Session'!$F86</f>
        <v>600</v>
      </c>
      <c r="H86" s="58">
        <v>5441</v>
      </c>
    </row>
    <row r="87" spans="1:8" x14ac:dyDescent="0.25">
      <c r="A87" s="38">
        <v>42374</v>
      </c>
      <c r="B87" s="38" t="str">
        <f>VLOOKUP(TBLTrainingSession[[#This Row],[Date]],tableDates_TrainingSession,2,TRUE)</f>
        <v>Week 01</v>
      </c>
      <c r="C87" s="39" t="s">
        <v>178</v>
      </c>
      <c r="D87" s="39" t="s">
        <v>193</v>
      </c>
      <c r="E87" s="40">
        <v>100</v>
      </c>
      <c r="F87" s="40">
        <v>3</v>
      </c>
      <c r="G87" s="40">
        <f>'Training Session'!$E87*'Training Session'!$F87</f>
        <v>300</v>
      </c>
      <c r="H87" s="58">
        <v>5807</v>
      </c>
    </row>
    <row r="88" spans="1:8" x14ac:dyDescent="0.25">
      <c r="A88" s="38">
        <v>42375</v>
      </c>
      <c r="B88" s="38" t="str">
        <f>VLOOKUP(TBLTrainingSession[[#This Row],[Date]],tableDates_TrainingSession,2,TRUE)</f>
        <v>Week 01</v>
      </c>
      <c r="C88" s="39" t="s">
        <v>184</v>
      </c>
      <c r="D88" s="39" t="s">
        <v>193</v>
      </c>
      <c r="E88" s="40">
        <v>85</v>
      </c>
      <c r="F88" s="40">
        <v>8</v>
      </c>
      <c r="G88" s="40">
        <f>'Training Session'!$E88*'Training Session'!$F88</f>
        <v>680</v>
      </c>
      <c r="H88" s="58">
        <v>4409</v>
      </c>
    </row>
    <row r="89" spans="1:8" x14ac:dyDescent="0.25">
      <c r="A89" s="38">
        <v>42375</v>
      </c>
      <c r="B89" s="38" t="str">
        <f>VLOOKUP(TBLTrainingSession[[#This Row],[Date]],tableDates_TrainingSession,2,TRUE)</f>
        <v>Week 01</v>
      </c>
      <c r="C89" s="39" t="s">
        <v>180</v>
      </c>
      <c r="D89" s="39" t="s">
        <v>193</v>
      </c>
      <c r="E89" s="40">
        <v>85</v>
      </c>
      <c r="F89" s="40">
        <v>8</v>
      </c>
      <c r="G89" s="40">
        <f>'Training Session'!$E89*'Training Session'!$F89</f>
        <v>680</v>
      </c>
      <c r="H89" s="58">
        <v>4956</v>
      </c>
    </row>
    <row r="90" spans="1:8" x14ac:dyDescent="0.25">
      <c r="A90" s="38">
        <v>42375</v>
      </c>
      <c r="B90" s="38" t="str">
        <f>VLOOKUP(TBLTrainingSession[[#This Row],[Date]],tableDates_TrainingSession,2,TRUE)</f>
        <v>Week 01</v>
      </c>
      <c r="C90" s="39" t="s">
        <v>17</v>
      </c>
      <c r="D90" s="39" t="s">
        <v>193</v>
      </c>
      <c r="E90" s="40">
        <v>85</v>
      </c>
      <c r="F90" s="40">
        <v>9</v>
      </c>
      <c r="G90" s="40">
        <f>'Training Session'!$E90*'Training Session'!$F90</f>
        <v>765</v>
      </c>
      <c r="H90" s="58">
        <v>5330</v>
      </c>
    </row>
    <row r="91" spans="1:8" x14ac:dyDescent="0.25">
      <c r="A91" s="38">
        <v>42375</v>
      </c>
      <c r="B91" s="38" t="str">
        <f>VLOOKUP(TBLTrainingSession[[#This Row],[Date]],tableDates_TrainingSession,2,TRUE)</f>
        <v>Week 01</v>
      </c>
      <c r="C91" s="39" t="s">
        <v>19</v>
      </c>
      <c r="D91" s="39" t="s">
        <v>193</v>
      </c>
      <c r="E91" s="40">
        <v>85</v>
      </c>
      <c r="F91" s="40">
        <v>9</v>
      </c>
      <c r="G91" s="40">
        <f>'Training Session'!$E91*'Training Session'!$F91</f>
        <v>765</v>
      </c>
      <c r="H91" s="58">
        <v>4787</v>
      </c>
    </row>
    <row r="92" spans="1:8" x14ac:dyDescent="0.25">
      <c r="A92" s="38">
        <v>42375</v>
      </c>
      <c r="B92" s="38" t="str">
        <f>VLOOKUP(TBLTrainingSession[[#This Row],[Date]],tableDates_TrainingSession,2,TRUE)</f>
        <v>Week 01</v>
      </c>
      <c r="C92" s="39" t="s">
        <v>186</v>
      </c>
      <c r="D92" s="39" t="s">
        <v>193</v>
      </c>
      <c r="E92" s="40">
        <v>85</v>
      </c>
      <c r="F92" s="40">
        <v>4</v>
      </c>
      <c r="G92" s="40">
        <f>'Training Session'!$E92*'Training Session'!$F92</f>
        <v>340</v>
      </c>
      <c r="H92" s="58">
        <v>5642</v>
      </c>
    </row>
    <row r="93" spans="1:8" x14ac:dyDescent="0.25">
      <c r="A93" s="38">
        <v>42375</v>
      </c>
      <c r="B93" s="38" t="str">
        <f>VLOOKUP(TBLTrainingSession[[#This Row],[Date]],tableDates_TrainingSession,2,TRUE)</f>
        <v>Week 01</v>
      </c>
      <c r="C93" s="39" t="s">
        <v>185</v>
      </c>
      <c r="D93" s="39" t="s">
        <v>193</v>
      </c>
      <c r="E93" s="40">
        <v>85</v>
      </c>
      <c r="F93" s="40">
        <v>9</v>
      </c>
      <c r="G93" s="40">
        <f>'Training Session'!$E93*'Training Session'!$F93</f>
        <v>765</v>
      </c>
      <c r="H93" s="58">
        <v>5634</v>
      </c>
    </row>
    <row r="94" spans="1:8" x14ac:dyDescent="0.25">
      <c r="A94" s="38">
        <v>42375</v>
      </c>
      <c r="B94" s="38" t="str">
        <f>VLOOKUP(TBLTrainingSession[[#This Row],[Date]],tableDates_TrainingSession,2,TRUE)</f>
        <v>Week 01</v>
      </c>
      <c r="C94" s="39" t="s">
        <v>179</v>
      </c>
      <c r="D94" s="39" t="s">
        <v>193</v>
      </c>
      <c r="E94" s="40">
        <v>85</v>
      </c>
      <c r="F94" s="40">
        <v>5</v>
      </c>
      <c r="G94" s="40">
        <f>'Training Session'!$E94*'Training Session'!$F94</f>
        <v>425</v>
      </c>
      <c r="H94" s="58">
        <v>5442</v>
      </c>
    </row>
    <row r="95" spans="1:8" x14ac:dyDescent="0.25">
      <c r="A95" s="38">
        <v>42375</v>
      </c>
      <c r="B95" s="38" t="str">
        <f>VLOOKUP(TBLTrainingSession[[#This Row],[Date]],tableDates_TrainingSession,2,TRUE)</f>
        <v>Week 01</v>
      </c>
      <c r="C95" s="39" t="s">
        <v>21</v>
      </c>
      <c r="D95" s="39" t="s">
        <v>193</v>
      </c>
      <c r="E95" s="40">
        <v>85</v>
      </c>
      <c r="F95" s="40">
        <v>9</v>
      </c>
      <c r="G95" s="40">
        <f>'Training Session'!$E95*'Training Session'!$F95</f>
        <v>765</v>
      </c>
      <c r="H95" s="58">
        <v>4901</v>
      </c>
    </row>
    <row r="96" spans="1:8" x14ac:dyDescent="0.25">
      <c r="A96" s="38">
        <v>42375</v>
      </c>
      <c r="B96" s="38" t="str">
        <f>VLOOKUP(TBLTrainingSession[[#This Row],[Date]],tableDates_TrainingSession,2,TRUE)</f>
        <v>Week 01</v>
      </c>
      <c r="C96" s="39" t="s">
        <v>22</v>
      </c>
      <c r="D96" s="39" t="s">
        <v>193</v>
      </c>
      <c r="E96" s="40">
        <v>85</v>
      </c>
      <c r="F96" s="40">
        <v>4</v>
      </c>
      <c r="G96" s="40">
        <f>'Training Session'!$E96*'Training Session'!$F96</f>
        <v>340</v>
      </c>
      <c r="H96" s="58">
        <v>4418</v>
      </c>
    </row>
    <row r="97" spans="1:8" x14ac:dyDescent="0.25">
      <c r="A97" s="38">
        <v>42375</v>
      </c>
      <c r="B97" s="38" t="str">
        <f>VLOOKUP(TBLTrainingSession[[#This Row],[Date]],tableDates_TrainingSession,2,TRUE)</f>
        <v>Week 01</v>
      </c>
      <c r="C97" s="39" t="s">
        <v>183</v>
      </c>
      <c r="D97" s="39" t="s">
        <v>193</v>
      </c>
      <c r="E97" s="40">
        <v>85</v>
      </c>
      <c r="F97" s="40">
        <v>8</v>
      </c>
      <c r="G97" s="40">
        <f>'Training Session'!$E97*'Training Session'!$F97</f>
        <v>680</v>
      </c>
      <c r="H97" s="58">
        <v>4149</v>
      </c>
    </row>
    <row r="98" spans="1:8" x14ac:dyDescent="0.25">
      <c r="A98" s="38">
        <v>42375</v>
      </c>
      <c r="B98" s="38" t="str">
        <f>VLOOKUP(TBLTrainingSession[[#This Row],[Date]],tableDates_TrainingSession,2,TRUE)</f>
        <v>Week 01</v>
      </c>
      <c r="C98" s="39" t="s">
        <v>182</v>
      </c>
      <c r="D98" s="39" t="s">
        <v>193</v>
      </c>
      <c r="E98" s="40">
        <v>85</v>
      </c>
      <c r="F98" s="40">
        <v>6</v>
      </c>
      <c r="G98" s="40">
        <f>'Training Session'!$E98*'Training Session'!$F98</f>
        <v>510</v>
      </c>
      <c r="H98" s="58">
        <v>4491</v>
      </c>
    </row>
    <row r="99" spans="1:8" x14ac:dyDescent="0.25">
      <c r="A99" s="38">
        <v>42375</v>
      </c>
      <c r="B99" s="38" t="str">
        <f>VLOOKUP(TBLTrainingSession[[#This Row],[Date]],tableDates_TrainingSession,2,TRUE)</f>
        <v>Week 01</v>
      </c>
      <c r="C99" s="39" t="s">
        <v>23</v>
      </c>
      <c r="D99" s="39" t="s">
        <v>193</v>
      </c>
      <c r="E99" s="40">
        <v>85</v>
      </c>
      <c r="F99" s="40">
        <v>7</v>
      </c>
      <c r="G99" s="40">
        <f>'Training Session'!$E99*'Training Session'!$F99</f>
        <v>595</v>
      </c>
      <c r="H99" s="58">
        <v>5296</v>
      </c>
    </row>
    <row r="100" spans="1:8" x14ac:dyDescent="0.25">
      <c r="A100" s="38">
        <v>42375</v>
      </c>
      <c r="B100" s="38" t="str">
        <f>VLOOKUP(TBLTrainingSession[[#This Row],[Date]],tableDates_TrainingSession,2,TRUE)</f>
        <v>Week 01</v>
      </c>
      <c r="C100" s="39" t="s">
        <v>24</v>
      </c>
      <c r="D100" s="39" t="s">
        <v>193</v>
      </c>
      <c r="E100" s="40">
        <v>85</v>
      </c>
      <c r="F100" s="40">
        <v>8</v>
      </c>
      <c r="G100" s="40">
        <f>'Training Session'!$E100*'Training Session'!$F100</f>
        <v>680</v>
      </c>
      <c r="H100" s="58">
        <v>5553</v>
      </c>
    </row>
    <row r="101" spans="1:8" x14ac:dyDescent="0.25">
      <c r="A101" s="38">
        <v>42375</v>
      </c>
      <c r="B101" s="38" t="str">
        <f>VLOOKUP(TBLTrainingSession[[#This Row],[Date]],tableDates_TrainingSession,2,TRUE)</f>
        <v>Week 01</v>
      </c>
      <c r="C101" s="39" t="s">
        <v>25</v>
      </c>
      <c r="D101" s="39" t="s">
        <v>193</v>
      </c>
      <c r="E101" s="40">
        <v>85</v>
      </c>
      <c r="F101" s="40">
        <v>9</v>
      </c>
      <c r="G101" s="40">
        <f>'Training Session'!$E101*'Training Session'!$F101</f>
        <v>765</v>
      </c>
      <c r="H101" s="58">
        <v>4875</v>
      </c>
    </row>
    <row r="102" spans="1:8" x14ac:dyDescent="0.25">
      <c r="A102" s="38">
        <v>42375</v>
      </c>
      <c r="B102" s="38" t="str">
        <f>VLOOKUP(TBLTrainingSession[[#This Row],[Date]],tableDates_TrainingSession,2,TRUE)</f>
        <v>Week 01</v>
      </c>
      <c r="C102" s="39" t="s">
        <v>187</v>
      </c>
      <c r="D102" s="39" t="s">
        <v>193</v>
      </c>
      <c r="E102" s="40">
        <v>85</v>
      </c>
      <c r="F102" s="40">
        <v>6</v>
      </c>
      <c r="G102" s="40">
        <f>'Training Session'!$E102*'Training Session'!$F102</f>
        <v>510</v>
      </c>
      <c r="H102" s="58">
        <v>5183</v>
      </c>
    </row>
    <row r="103" spans="1:8" x14ac:dyDescent="0.25">
      <c r="A103" s="38">
        <v>42375</v>
      </c>
      <c r="B103" s="38" t="str">
        <f>VLOOKUP(TBLTrainingSession[[#This Row],[Date]],tableDates_TrainingSession,2,TRUE)</f>
        <v>Week 01</v>
      </c>
      <c r="C103" s="39" t="s">
        <v>26</v>
      </c>
      <c r="D103" s="39" t="s">
        <v>193</v>
      </c>
      <c r="E103" s="40">
        <v>85</v>
      </c>
      <c r="F103" s="40">
        <v>6</v>
      </c>
      <c r="G103" s="40">
        <f>'Training Session'!$E103*'Training Session'!$F103</f>
        <v>510</v>
      </c>
      <c r="H103" s="58">
        <v>4393</v>
      </c>
    </row>
    <row r="104" spans="1:8" x14ac:dyDescent="0.25">
      <c r="A104" s="38">
        <v>42375</v>
      </c>
      <c r="B104" s="38" t="str">
        <f>VLOOKUP(TBLTrainingSession[[#This Row],[Date]],tableDates_TrainingSession,2,TRUE)</f>
        <v>Week 01</v>
      </c>
      <c r="C104" s="39" t="s">
        <v>27</v>
      </c>
      <c r="D104" s="39" t="s">
        <v>193</v>
      </c>
      <c r="E104" s="40">
        <v>85</v>
      </c>
      <c r="F104" s="40">
        <v>7</v>
      </c>
      <c r="G104" s="40">
        <f>'Training Session'!$E104*'Training Session'!$F104</f>
        <v>595</v>
      </c>
      <c r="H104" s="58">
        <v>4566</v>
      </c>
    </row>
    <row r="105" spans="1:8" x14ac:dyDescent="0.25">
      <c r="A105" s="38">
        <v>42375</v>
      </c>
      <c r="B105" s="38" t="str">
        <f>VLOOKUP(TBLTrainingSession[[#This Row],[Date]],tableDates_TrainingSession,2,TRUE)</f>
        <v>Week 01</v>
      </c>
      <c r="C105" s="39" t="s">
        <v>181</v>
      </c>
      <c r="D105" s="39" t="s">
        <v>193</v>
      </c>
      <c r="E105" s="40">
        <v>85</v>
      </c>
      <c r="F105" s="40">
        <v>3</v>
      </c>
      <c r="G105" s="40">
        <f>'Training Session'!$E105*'Training Session'!$F105</f>
        <v>255</v>
      </c>
      <c r="H105" s="58">
        <v>5328</v>
      </c>
    </row>
    <row r="106" spans="1:8" x14ac:dyDescent="0.25">
      <c r="A106" s="38">
        <v>42375</v>
      </c>
      <c r="B106" s="38" t="str">
        <f>VLOOKUP(TBLTrainingSession[[#This Row],[Date]],tableDates_TrainingSession,2,TRUE)</f>
        <v>Week 01</v>
      </c>
      <c r="C106" s="39" t="s">
        <v>188</v>
      </c>
      <c r="D106" s="39" t="s">
        <v>193</v>
      </c>
      <c r="E106" s="40">
        <v>85</v>
      </c>
      <c r="F106" s="40">
        <v>8</v>
      </c>
      <c r="G106" s="40">
        <f>'Training Session'!$E106*'Training Session'!$F106</f>
        <v>680</v>
      </c>
      <c r="H106" s="58">
        <v>5402</v>
      </c>
    </row>
    <row r="107" spans="1:8" x14ac:dyDescent="0.25">
      <c r="A107" s="38">
        <v>42375</v>
      </c>
      <c r="B107" s="38" t="str">
        <f>VLOOKUP(TBLTrainingSession[[#This Row],[Date]],tableDates_TrainingSession,2,TRUE)</f>
        <v>Week 01</v>
      </c>
      <c r="C107" s="39" t="s">
        <v>178</v>
      </c>
      <c r="D107" s="39" t="s">
        <v>193</v>
      </c>
      <c r="E107" s="40">
        <v>85</v>
      </c>
      <c r="F107" s="40">
        <v>6</v>
      </c>
      <c r="G107" s="40">
        <f>'Training Session'!$E107*'Training Session'!$F107</f>
        <v>510</v>
      </c>
      <c r="H107" s="58">
        <v>5640</v>
      </c>
    </row>
    <row r="108" spans="1:8" x14ac:dyDescent="0.25">
      <c r="A108" s="38">
        <v>42378</v>
      </c>
      <c r="B108" s="38" t="str">
        <f>VLOOKUP(TBLTrainingSession[[#This Row],[Date]],tableDates_TrainingSession,2,TRUE)</f>
        <v>Week 02</v>
      </c>
      <c r="C108" s="39" t="s">
        <v>184</v>
      </c>
      <c r="D108" s="39" t="s">
        <v>193</v>
      </c>
      <c r="E108" s="40">
        <v>80</v>
      </c>
      <c r="F108" s="40">
        <v>7</v>
      </c>
      <c r="G108" s="40">
        <f>'Training Session'!$E108*'Training Session'!$F108</f>
        <v>560</v>
      </c>
      <c r="H108" s="58">
        <v>5638</v>
      </c>
    </row>
    <row r="109" spans="1:8" x14ac:dyDescent="0.25">
      <c r="A109" s="38">
        <v>42378</v>
      </c>
      <c r="B109" s="38" t="str">
        <f>VLOOKUP(TBLTrainingSession[[#This Row],[Date]],tableDates_TrainingSession,2,TRUE)</f>
        <v>Week 02</v>
      </c>
      <c r="C109" s="39" t="s">
        <v>180</v>
      </c>
      <c r="D109" s="39" t="s">
        <v>193</v>
      </c>
      <c r="E109" s="40">
        <v>105</v>
      </c>
      <c r="F109" s="40">
        <v>7</v>
      </c>
      <c r="G109" s="40">
        <f>'Training Session'!$E109*'Training Session'!$F109</f>
        <v>735</v>
      </c>
      <c r="H109" s="58">
        <v>5083</v>
      </c>
    </row>
    <row r="110" spans="1:8" x14ac:dyDescent="0.25">
      <c r="A110" s="38">
        <v>42378</v>
      </c>
      <c r="B110" s="38" t="str">
        <f>VLOOKUP(TBLTrainingSession[[#This Row],[Date]],tableDates_TrainingSession,2,TRUE)</f>
        <v>Week 02</v>
      </c>
      <c r="C110" s="39" t="s">
        <v>17</v>
      </c>
      <c r="D110" s="39" t="s">
        <v>193</v>
      </c>
      <c r="E110" s="40">
        <v>105</v>
      </c>
      <c r="F110" s="40">
        <v>6</v>
      </c>
      <c r="G110" s="40">
        <f>'Training Session'!$E110*'Training Session'!$F110</f>
        <v>630</v>
      </c>
      <c r="H110" s="58">
        <v>5292</v>
      </c>
    </row>
    <row r="111" spans="1:8" x14ac:dyDescent="0.25">
      <c r="A111" s="38">
        <v>42378</v>
      </c>
      <c r="B111" s="38" t="str">
        <f>VLOOKUP(TBLTrainingSession[[#This Row],[Date]],tableDates_TrainingSession,2,TRUE)</f>
        <v>Week 02</v>
      </c>
      <c r="C111" s="39" t="s">
        <v>19</v>
      </c>
      <c r="D111" s="39" t="s">
        <v>193</v>
      </c>
      <c r="E111" s="40">
        <v>105</v>
      </c>
      <c r="F111" s="40">
        <v>8</v>
      </c>
      <c r="G111" s="40">
        <f>'Training Session'!$E111*'Training Session'!$F111</f>
        <v>840</v>
      </c>
      <c r="H111" s="58">
        <v>4840</v>
      </c>
    </row>
    <row r="112" spans="1:8" x14ac:dyDescent="0.25">
      <c r="A112" s="38">
        <v>42378</v>
      </c>
      <c r="B112" s="38" t="str">
        <f>VLOOKUP(TBLTrainingSession[[#This Row],[Date]],tableDates_TrainingSession,2,TRUE)</f>
        <v>Week 02</v>
      </c>
      <c r="C112" s="39" t="s">
        <v>186</v>
      </c>
      <c r="D112" s="39" t="s">
        <v>193</v>
      </c>
      <c r="E112" s="40">
        <v>105</v>
      </c>
      <c r="F112" s="40">
        <v>4</v>
      </c>
      <c r="G112" s="40">
        <f>'Training Session'!$E112*'Training Session'!$F112</f>
        <v>420</v>
      </c>
      <c r="H112" s="58">
        <v>5080</v>
      </c>
    </row>
    <row r="113" spans="1:8" x14ac:dyDescent="0.25">
      <c r="A113" s="38">
        <v>42378</v>
      </c>
      <c r="B113" s="38" t="str">
        <f>VLOOKUP(TBLTrainingSession[[#This Row],[Date]],tableDates_TrainingSession,2,TRUE)</f>
        <v>Week 02</v>
      </c>
      <c r="C113" s="39" t="s">
        <v>185</v>
      </c>
      <c r="D113" s="39" t="s">
        <v>193</v>
      </c>
      <c r="E113" s="40">
        <v>105</v>
      </c>
      <c r="F113" s="40">
        <v>8</v>
      </c>
      <c r="G113" s="40">
        <f>'Training Session'!$E113*'Training Session'!$F113</f>
        <v>840</v>
      </c>
      <c r="H113" s="58">
        <v>5930</v>
      </c>
    </row>
    <row r="114" spans="1:8" x14ac:dyDescent="0.25">
      <c r="A114" s="38">
        <v>42378</v>
      </c>
      <c r="B114" s="38" t="str">
        <f>VLOOKUP(TBLTrainingSession[[#This Row],[Date]],tableDates_TrainingSession,2,TRUE)</f>
        <v>Week 02</v>
      </c>
      <c r="C114" s="39" t="s">
        <v>179</v>
      </c>
      <c r="D114" s="39" t="s">
        <v>193</v>
      </c>
      <c r="E114" s="40">
        <v>105</v>
      </c>
      <c r="F114" s="40">
        <v>5</v>
      </c>
      <c r="G114" s="40">
        <f>'Training Session'!$E114*'Training Session'!$F114</f>
        <v>525</v>
      </c>
      <c r="H114" s="58">
        <v>5408</v>
      </c>
    </row>
    <row r="115" spans="1:8" x14ac:dyDescent="0.25">
      <c r="A115" s="38">
        <v>42378</v>
      </c>
      <c r="B115" s="38" t="str">
        <f>VLOOKUP(TBLTrainingSession[[#This Row],[Date]],tableDates_TrainingSession,2,TRUE)</f>
        <v>Week 02</v>
      </c>
      <c r="C115" s="39" t="s">
        <v>21</v>
      </c>
      <c r="D115" s="39" t="s">
        <v>193</v>
      </c>
      <c r="E115" s="40">
        <v>60</v>
      </c>
      <c r="F115" s="40">
        <v>5</v>
      </c>
      <c r="G115" s="40">
        <f>'Training Session'!$E115*'Training Session'!$F115</f>
        <v>300</v>
      </c>
      <c r="H115" s="58">
        <v>5851</v>
      </c>
    </row>
    <row r="116" spans="1:8" x14ac:dyDescent="0.25">
      <c r="A116" s="38">
        <v>42378</v>
      </c>
      <c r="B116" s="38" t="str">
        <f>VLOOKUP(TBLTrainingSession[[#This Row],[Date]],tableDates_TrainingSession,2,TRUE)</f>
        <v>Week 02</v>
      </c>
      <c r="C116" s="39" t="s">
        <v>22</v>
      </c>
      <c r="D116" s="39" t="s">
        <v>193</v>
      </c>
      <c r="E116" s="40">
        <v>105</v>
      </c>
      <c r="F116" s="40">
        <v>7</v>
      </c>
      <c r="G116" s="40">
        <f>'Training Session'!$E116*'Training Session'!$F116</f>
        <v>735</v>
      </c>
      <c r="H116" s="58">
        <v>4239</v>
      </c>
    </row>
    <row r="117" spans="1:8" x14ac:dyDescent="0.25">
      <c r="A117" s="38">
        <v>42378</v>
      </c>
      <c r="B117" s="38" t="str">
        <f>VLOOKUP(TBLTrainingSession[[#This Row],[Date]],tableDates_TrainingSession,2,TRUE)</f>
        <v>Week 02</v>
      </c>
      <c r="C117" s="39" t="s">
        <v>183</v>
      </c>
      <c r="D117" s="39" t="s">
        <v>193</v>
      </c>
      <c r="E117" s="40">
        <v>105</v>
      </c>
      <c r="F117" s="40">
        <v>4</v>
      </c>
      <c r="G117" s="40">
        <f>'Training Session'!$E117*'Training Session'!$F117</f>
        <v>420</v>
      </c>
      <c r="H117" s="58">
        <v>5501</v>
      </c>
    </row>
    <row r="118" spans="1:8" x14ac:dyDescent="0.25">
      <c r="A118" s="38">
        <v>42378</v>
      </c>
      <c r="B118" s="38" t="str">
        <f>VLOOKUP(TBLTrainingSession[[#This Row],[Date]],tableDates_TrainingSession,2,TRUE)</f>
        <v>Week 02</v>
      </c>
      <c r="C118" s="39" t="s">
        <v>182</v>
      </c>
      <c r="D118" s="39" t="s">
        <v>193</v>
      </c>
      <c r="E118" s="40">
        <v>80</v>
      </c>
      <c r="F118" s="40">
        <v>3</v>
      </c>
      <c r="G118" s="40">
        <f>'Training Session'!$E118*'Training Session'!$F118</f>
        <v>240</v>
      </c>
      <c r="H118" s="58">
        <v>4168</v>
      </c>
    </row>
    <row r="119" spans="1:8" x14ac:dyDescent="0.25">
      <c r="A119" s="38">
        <v>42378</v>
      </c>
      <c r="B119" s="38" t="str">
        <f>VLOOKUP(TBLTrainingSession[[#This Row],[Date]],tableDates_TrainingSession,2,TRUE)</f>
        <v>Week 02</v>
      </c>
      <c r="C119" s="39" t="s">
        <v>23</v>
      </c>
      <c r="D119" s="39" t="s">
        <v>193</v>
      </c>
      <c r="E119" s="40">
        <v>105</v>
      </c>
      <c r="F119" s="40">
        <v>9</v>
      </c>
      <c r="G119" s="40">
        <f>'Training Session'!$E119*'Training Session'!$F119</f>
        <v>945</v>
      </c>
      <c r="H119" s="58">
        <v>4358</v>
      </c>
    </row>
    <row r="120" spans="1:8" x14ac:dyDescent="0.25">
      <c r="A120" s="38">
        <v>42378</v>
      </c>
      <c r="B120" s="38" t="str">
        <f>VLOOKUP(TBLTrainingSession[[#This Row],[Date]],tableDates_TrainingSession,2,TRUE)</f>
        <v>Week 02</v>
      </c>
      <c r="C120" s="39" t="s">
        <v>24</v>
      </c>
      <c r="D120" s="39" t="s">
        <v>193</v>
      </c>
      <c r="E120" s="40">
        <v>105</v>
      </c>
      <c r="F120" s="40">
        <v>3</v>
      </c>
      <c r="G120" s="40">
        <f>'Training Session'!$E120*'Training Session'!$F120</f>
        <v>315</v>
      </c>
      <c r="H120" s="58">
        <v>5019</v>
      </c>
    </row>
    <row r="121" spans="1:8" x14ac:dyDescent="0.25">
      <c r="A121" s="38">
        <v>42378</v>
      </c>
      <c r="B121" s="38" t="str">
        <f>VLOOKUP(TBLTrainingSession[[#This Row],[Date]],tableDates_TrainingSession,2,TRUE)</f>
        <v>Week 02</v>
      </c>
      <c r="C121" s="39" t="s">
        <v>25</v>
      </c>
      <c r="D121" s="39" t="s">
        <v>193</v>
      </c>
      <c r="E121" s="40">
        <v>105</v>
      </c>
      <c r="F121" s="40">
        <v>3</v>
      </c>
      <c r="G121" s="40">
        <f>'Training Session'!$E121*'Training Session'!$F121</f>
        <v>315</v>
      </c>
      <c r="H121" s="58">
        <v>4238</v>
      </c>
    </row>
    <row r="122" spans="1:8" x14ac:dyDescent="0.25">
      <c r="A122" s="38">
        <v>42378</v>
      </c>
      <c r="B122" s="38" t="str">
        <f>VLOOKUP(TBLTrainingSession[[#This Row],[Date]],tableDates_TrainingSession,2,TRUE)</f>
        <v>Week 02</v>
      </c>
      <c r="C122" s="39" t="s">
        <v>187</v>
      </c>
      <c r="D122" s="39" t="s">
        <v>193</v>
      </c>
      <c r="E122" s="40">
        <v>40</v>
      </c>
      <c r="F122" s="40">
        <v>4</v>
      </c>
      <c r="G122" s="40">
        <f>'Training Session'!$E122*'Training Session'!$F122</f>
        <v>160</v>
      </c>
      <c r="H122" s="58">
        <v>4143</v>
      </c>
    </row>
    <row r="123" spans="1:8" x14ac:dyDescent="0.25">
      <c r="A123" s="38">
        <v>42378</v>
      </c>
      <c r="B123" s="38" t="str">
        <f>VLOOKUP(TBLTrainingSession[[#This Row],[Date]],tableDates_TrainingSession,2,TRUE)</f>
        <v>Week 02</v>
      </c>
      <c r="C123" s="39" t="s">
        <v>26</v>
      </c>
      <c r="D123" s="39" t="s">
        <v>193</v>
      </c>
      <c r="E123" s="40">
        <v>105</v>
      </c>
      <c r="F123" s="40">
        <v>5</v>
      </c>
      <c r="G123" s="40">
        <f>'Training Session'!$E123*'Training Session'!$F123</f>
        <v>525</v>
      </c>
      <c r="H123" s="58">
        <v>4610</v>
      </c>
    </row>
    <row r="124" spans="1:8" x14ac:dyDescent="0.25">
      <c r="A124" s="38">
        <v>42378</v>
      </c>
      <c r="B124" s="38" t="str">
        <f>VLOOKUP(TBLTrainingSession[[#This Row],[Date]],tableDates_TrainingSession,2,TRUE)</f>
        <v>Week 02</v>
      </c>
      <c r="C124" s="39" t="s">
        <v>27</v>
      </c>
      <c r="D124" s="39" t="s">
        <v>193</v>
      </c>
      <c r="E124" s="40">
        <v>80</v>
      </c>
      <c r="F124" s="40">
        <v>5</v>
      </c>
      <c r="G124" s="40">
        <f>'Training Session'!$E124*'Training Session'!$F124</f>
        <v>400</v>
      </c>
      <c r="H124" s="58">
        <v>5206</v>
      </c>
    </row>
    <row r="125" spans="1:8" x14ac:dyDescent="0.25">
      <c r="A125" s="38">
        <v>42378</v>
      </c>
      <c r="B125" s="38" t="str">
        <f>VLOOKUP(TBLTrainingSession[[#This Row],[Date]],tableDates_TrainingSession,2,TRUE)</f>
        <v>Week 02</v>
      </c>
      <c r="C125" s="39" t="s">
        <v>181</v>
      </c>
      <c r="D125" s="39" t="s">
        <v>193</v>
      </c>
      <c r="E125" s="40">
        <v>105</v>
      </c>
      <c r="F125" s="40">
        <v>9</v>
      </c>
      <c r="G125" s="40">
        <f>'Training Session'!$E125*'Training Session'!$F125</f>
        <v>945</v>
      </c>
      <c r="H125" s="58">
        <v>5350</v>
      </c>
    </row>
    <row r="126" spans="1:8" x14ac:dyDescent="0.25">
      <c r="A126" s="38">
        <v>42378</v>
      </c>
      <c r="B126" s="38" t="str">
        <f>VLOOKUP(TBLTrainingSession[[#This Row],[Date]],tableDates_TrainingSession,2,TRUE)</f>
        <v>Week 02</v>
      </c>
      <c r="C126" s="39" t="s">
        <v>188</v>
      </c>
      <c r="D126" s="39" t="s">
        <v>193</v>
      </c>
      <c r="E126" s="40">
        <v>105</v>
      </c>
      <c r="F126" s="40">
        <v>6</v>
      </c>
      <c r="G126" s="40">
        <f>'Training Session'!$E126*'Training Session'!$F126</f>
        <v>630</v>
      </c>
      <c r="H126" s="58">
        <v>5109</v>
      </c>
    </row>
    <row r="127" spans="1:8" x14ac:dyDescent="0.25">
      <c r="A127" s="38">
        <v>42378</v>
      </c>
      <c r="B127" s="38" t="str">
        <f>VLOOKUP(TBLTrainingSession[[#This Row],[Date]],tableDates_TrainingSession,2,TRUE)</f>
        <v>Week 02</v>
      </c>
      <c r="C127" s="39" t="s">
        <v>178</v>
      </c>
      <c r="D127" s="39" t="s">
        <v>193</v>
      </c>
      <c r="E127" s="40">
        <v>105</v>
      </c>
      <c r="F127" s="40">
        <v>3</v>
      </c>
      <c r="G127" s="40">
        <f>'Training Session'!$E127*'Training Session'!$F127</f>
        <v>315</v>
      </c>
      <c r="H127" s="58">
        <v>4844</v>
      </c>
    </row>
    <row r="128" spans="1:8" x14ac:dyDescent="0.25">
      <c r="A128" s="38">
        <v>42379</v>
      </c>
      <c r="B128" s="38" t="str">
        <f>VLOOKUP(TBLTrainingSession[[#This Row],[Date]],tableDates_TrainingSession,2,TRUE)</f>
        <v>Week 02</v>
      </c>
      <c r="C128" s="39" t="s">
        <v>184</v>
      </c>
      <c r="D128" s="39" t="s">
        <v>189</v>
      </c>
      <c r="E128" s="40">
        <v>50</v>
      </c>
      <c r="F128" s="40">
        <v>4</v>
      </c>
      <c r="G128" s="40">
        <f>'Training Session'!$E128*'Training Session'!$F128</f>
        <v>200</v>
      </c>
      <c r="H128" s="58" t="s">
        <v>278</v>
      </c>
    </row>
    <row r="129" spans="1:8" x14ac:dyDescent="0.25">
      <c r="A129" s="38">
        <v>42379</v>
      </c>
      <c r="B129" s="38" t="str">
        <f>VLOOKUP(TBLTrainingSession[[#This Row],[Date]],tableDates_TrainingSession,2,TRUE)</f>
        <v>Week 02</v>
      </c>
      <c r="C129" s="39" t="s">
        <v>180</v>
      </c>
      <c r="D129" s="39" t="s">
        <v>189</v>
      </c>
      <c r="E129" s="40">
        <v>50</v>
      </c>
      <c r="F129" s="40">
        <v>5</v>
      </c>
      <c r="G129" s="40">
        <f>'Training Session'!$E129*'Training Session'!$F129</f>
        <v>250</v>
      </c>
      <c r="H129" s="58" t="s">
        <v>278</v>
      </c>
    </row>
    <row r="130" spans="1:8" x14ac:dyDescent="0.25">
      <c r="A130" s="38">
        <v>42379</v>
      </c>
      <c r="B130" s="38" t="str">
        <f>VLOOKUP(TBLTrainingSession[[#This Row],[Date]],tableDates_TrainingSession,2,TRUE)</f>
        <v>Week 02</v>
      </c>
      <c r="C130" s="39" t="s">
        <v>17</v>
      </c>
      <c r="D130" s="39" t="s">
        <v>189</v>
      </c>
      <c r="E130" s="40">
        <v>50</v>
      </c>
      <c r="F130" s="40">
        <v>7</v>
      </c>
      <c r="G130" s="40">
        <f>'Training Session'!$E130*'Training Session'!$F130</f>
        <v>350</v>
      </c>
      <c r="H130" s="58" t="s">
        <v>278</v>
      </c>
    </row>
    <row r="131" spans="1:8" x14ac:dyDescent="0.25">
      <c r="A131" s="38">
        <v>42379</v>
      </c>
      <c r="B131" s="38" t="str">
        <f>VLOOKUP(TBLTrainingSession[[#This Row],[Date]],tableDates_TrainingSession,2,TRUE)</f>
        <v>Week 02</v>
      </c>
      <c r="C131" s="39" t="s">
        <v>19</v>
      </c>
      <c r="D131" s="39" t="s">
        <v>189</v>
      </c>
      <c r="E131" s="40">
        <v>50</v>
      </c>
      <c r="F131" s="40">
        <v>5</v>
      </c>
      <c r="G131" s="40">
        <f>'Training Session'!$E131*'Training Session'!$F131</f>
        <v>250</v>
      </c>
      <c r="H131" s="58" t="s">
        <v>278</v>
      </c>
    </row>
    <row r="132" spans="1:8" x14ac:dyDescent="0.25">
      <c r="A132" s="38">
        <v>42379</v>
      </c>
      <c r="B132" s="38" t="str">
        <f>VLOOKUP(TBLTrainingSession[[#This Row],[Date]],tableDates_TrainingSession,2,TRUE)</f>
        <v>Week 02</v>
      </c>
      <c r="C132" s="39" t="s">
        <v>186</v>
      </c>
      <c r="D132" s="39" t="s">
        <v>189</v>
      </c>
      <c r="E132" s="40">
        <v>50</v>
      </c>
      <c r="F132" s="40">
        <v>5</v>
      </c>
      <c r="G132" s="40">
        <f>'Training Session'!$E132*'Training Session'!$F132</f>
        <v>250</v>
      </c>
      <c r="H132" s="58" t="s">
        <v>278</v>
      </c>
    </row>
    <row r="133" spans="1:8" x14ac:dyDescent="0.25">
      <c r="A133" s="38">
        <v>42379</v>
      </c>
      <c r="B133" s="38" t="str">
        <f>VLOOKUP(TBLTrainingSession[[#This Row],[Date]],tableDates_TrainingSession,2,TRUE)</f>
        <v>Week 02</v>
      </c>
      <c r="C133" s="39" t="s">
        <v>185</v>
      </c>
      <c r="D133" s="39" t="s">
        <v>189</v>
      </c>
      <c r="E133" s="40">
        <v>50</v>
      </c>
      <c r="F133" s="40">
        <v>5</v>
      </c>
      <c r="G133" s="40">
        <f>'Training Session'!$E133*'Training Session'!$F133</f>
        <v>250</v>
      </c>
      <c r="H133" s="58" t="s">
        <v>278</v>
      </c>
    </row>
    <row r="134" spans="1:8" x14ac:dyDescent="0.25">
      <c r="A134" s="38">
        <v>42379</v>
      </c>
      <c r="B134" s="38" t="str">
        <f>VLOOKUP(TBLTrainingSession[[#This Row],[Date]],tableDates_TrainingSession,2,TRUE)</f>
        <v>Week 02</v>
      </c>
      <c r="C134" s="39" t="s">
        <v>179</v>
      </c>
      <c r="D134" s="39" t="s">
        <v>189</v>
      </c>
      <c r="E134" s="40">
        <v>50</v>
      </c>
      <c r="F134" s="40">
        <v>5</v>
      </c>
      <c r="G134" s="40">
        <f>'Training Session'!$E134*'Training Session'!$F134</f>
        <v>250</v>
      </c>
      <c r="H134" s="58" t="s">
        <v>278</v>
      </c>
    </row>
    <row r="135" spans="1:8" x14ac:dyDescent="0.25">
      <c r="A135" s="38">
        <v>42379</v>
      </c>
      <c r="B135" s="38" t="str">
        <f>VLOOKUP(TBLTrainingSession[[#This Row],[Date]],tableDates_TrainingSession,2,TRUE)</f>
        <v>Week 02</v>
      </c>
      <c r="C135" s="39" t="s">
        <v>21</v>
      </c>
      <c r="D135" s="39" t="s">
        <v>189</v>
      </c>
      <c r="E135" s="40">
        <v>50</v>
      </c>
      <c r="F135" s="40">
        <v>9</v>
      </c>
      <c r="G135" s="40">
        <f>'Training Session'!$E135*'Training Session'!$F135</f>
        <v>450</v>
      </c>
      <c r="H135" s="58" t="s">
        <v>278</v>
      </c>
    </row>
    <row r="136" spans="1:8" x14ac:dyDescent="0.25">
      <c r="A136" s="38">
        <v>42379</v>
      </c>
      <c r="B136" s="38" t="str">
        <f>VLOOKUP(TBLTrainingSession[[#This Row],[Date]],tableDates_TrainingSession,2,TRUE)</f>
        <v>Week 02</v>
      </c>
      <c r="C136" s="39" t="s">
        <v>22</v>
      </c>
      <c r="D136" s="39" t="s">
        <v>189</v>
      </c>
      <c r="E136" s="40">
        <v>0</v>
      </c>
      <c r="F136" s="40">
        <v>7</v>
      </c>
      <c r="G136" s="40">
        <f>'Training Session'!$E136*'Training Session'!$F136</f>
        <v>0</v>
      </c>
      <c r="H136" s="58" t="s">
        <v>278</v>
      </c>
    </row>
    <row r="137" spans="1:8" x14ac:dyDescent="0.25">
      <c r="A137" s="38">
        <v>42379</v>
      </c>
      <c r="B137" s="38" t="str">
        <f>VLOOKUP(TBLTrainingSession[[#This Row],[Date]],tableDates_TrainingSession,2,TRUE)</f>
        <v>Week 02</v>
      </c>
      <c r="C137" s="39" t="s">
        <v>183</v>
      </c>
      <c r="D137" s="39" t="s">
        <v>189</v>
      </c>
      <c r="E137" s="40">
        <v>50</v>
      </c>
      <c r="F137" s="40">
        <v>7</v>
      </c>
      <c r="G137" s="40">
        <f>'Training Session'!$E137*'Training Session'!$F137</f>
        <v>350</v>
      </c>
      <c r="H137" s="58" t="s">
        <v>278</v>
      </c>
    </row>
    <row r="138" spans="1:8" x14ac:dyDescent="0.25">
      <c r="A138" s="38">
        <v>42379</v>
      </c>
      <c r="B138" s="38" t="str">
        <f>VLOOKUP(TBLTrainingSession[[#This Row],[Date]],tableDates_TrainingSession,2,TRUE)</f>
        <v>Week 02</v>
      </c>
      <c r="C138" s="39" t="s">
        <v>182</v>
      </c>
      <c r="D138" s="39" t="s">
        <v>189</v>
      </c>
      <c r="E138" s="40">
        <v>50</v>
      </c>
      <c r="F138" s="40">
        <v>7</v>
      </c>
      <c r="G138" s="40">
        <f>'Training Session'!$E138*'Training Session'!$F138</f>
        <v>350</v>
      </c>
      <c r="H138" s="58" t="s">
        <v>278</v>
      </c>
    </row>
    <row r="139" spans="1:8" x14ac:dyDescent="0.25">
      <c r="A139" s="38">
        <v>42379</v>
      </c>
      <c r="B139" s="38" t="str">
        <f>VLOOKUP(TBLTrainingSession[[#This Row],[Date]],tableDates_TrainingSession,2,TRUE)</f>
        <v>Week 02</v>
      </c>
      <c r="C139" s="39" t="s">
        <v>23</v>
      </c>
      <c r="D139" s="39" t="s">
        <v>189</v>
      </c>
      <c r="E139" s="40">
        <v>50</v>
      </c>
      <c r="F139" s="40">
        <v>7</v>
      </c>
      <c r="G139" s="40">
        <f>'Training Session'!$E139*'Training Session'!$F139</f>
        <v>350</v>
      </c>
      <c r="H139" s="58" t="s">
        <v>278</v>
      </c>
    </row>
    <row r="140" spans="1:8" x14ac:dyDescent="0.25">
      <c r="A140" s="38">
        <v>42379</v>
      </c>
      <c r="B140" s="38" t="str">
        <f>VLOOKUP(TBLTrainingSession[[#This Row],[Date]],tableDates_TrainingSession,2,TRUE)</f>
        <v>Week 02</v>
      </c>
      <c r="C140" s="39" t="s">
        <v>24</v>
      </c>
      <c r="D140" s="39" t="s">
        <v>189</v>
      </c>
      <c r="E140" s="40">
        <v>50</v>
      </c>
      <c r="F140" s="40">
        <v>6</v>
      </c>
      <c r="G140" s="40">
        <f>'Training Session'!$E140*'Training Session'!$F140</f>
        <v>300</v>
      </c>
      <c r="H140" s="58" t="s">
        <v>278</v>
      </c>
    </row>
    <row r="141" spans="1:8" x14ac:dyDescent="0.25">
      <c r="A141" s="38">
        <v>42379</v>
      </c>
      <c r="B141" s="38" t="str">
        <f>VLOOKUP(TBLTrainingSession[[#This Row],[Date]],tableDates_TrainingSession,2,TRUE)</f>
        <v>Week 02</v>
      </c>
      <c r="C141" s="39" t="s">
        <v>25</v>
      </c>
      <c r="D141" s="39" t="s">
        <v>189</v>
      </c>
      <c r="E141" s="40">
        <v>50</v>
      </c>
      <c r="F141" s="40">
        <v>9</v>
      </c>
      <c r="G141" s="40">
        <f>'Training Session'!$E141*'Training Session'!$F141</f>
        <v>450</v>
      </c>
      <c r="H141" s="58" t="s">
        <v>278</v>
      </c>
    </row>
    <row r="142" spans="1:8" x14ac:dyDescent="0.25">
      <c r="A142" s="38">
        <v>42379</v>
      </c>
      <c r="B142" s="38" t="str">
        <f>VLOOKUP(TBLTrainingSession[[#This Row],[Date]],tableDates_TrainingSession,2,TRUE)</f>
        <v>Week 02</v>
      </c>
      <c r="C142" s="39" t="s">
        <v>187</v>
      </c>
      <c r="D142" s="39" t="s">
        <v>189</v>
      </c>
      <c r="E142" s="40">
        <v>50</v>
      </c>
      <c r="F142" s="40">
        <v>4</v>
      </c>
      <c r="G142" s="40">
        <f>'Training Session'!$E142*'Training Session'!$F142</f>
        <v>200</v>
      </c>
      <c r="H142" s="58" t="s">
        <v>278</v>
      </c>
    </row>
    <row r="143" spans="1:8" x14ac:dyDescent="0.25">
      <c r="A143" s="38">
        <v>42379</v>
      </c>
      <c r="B143" s="38" t="str">
        <f>VLOOKUP(TBLTrainingSession[[#This Row],[Date]],tableDates_TrainingSession,2,TRUE)</f>
        <v>Week 02</v>
      </c>
      <c r="C143" s="39" t="s">
        <v>26</v>
      </c>
      <c r="D143" s="39" t="s">
        <v>189</v>
      </c>
      <c r="E143" s="40">
        <v>0</v>
      </c>
      <c r="F143" s="40">
        <v>3</v>
      </c>
      <c r="G143" s="40">
        <f>'Training Session'!$E143*'Training Session'!$F143</f>
        <v>0</v>
      </c>
      <c r="H143" s="58" t="s">
        <v>278</v>
      </c>
    </row>
    <row r="144" spans="1:8" x14ac:dyDescent="0.25">
      <c r="A144" s="38">
        <v>42379</v>
      </c>
      <c r="B144" s="38" t="str">
        <f>VLOOKUP(TBLTrainingSession[[#This Row],[Date]],tableDates_TrainingSession,2,TRUE)</f>
        <v>Week 02</v>
      </c>
      <c r="C144" s="39" t="s">
        <v>27</v>
      </c>
      <c r="D144" s="39" t="s">
        <v>189</v>
      </c>
      <c r="E144" s="40">
        <v>50</v>
      </c>
      <c r="F144" s="40">
        <v>8</v>
      </c>
      <c r="G144" s="40">
        <f>'Training Session'!$E144*'Training Session'!$F144</f>
        <v>400</v>
      </c>
      <c r="H144" s="58" t="s">
        <v>278</v>
      </c>
    </row>
    <row r="145" spans="1:8" x14ac:dyDescent="0.25">
      <c r="A145" s="38">
        <v>42379</v>
      </c>
      <c r="B145" s="38" t="str">
        <f>VLOOKUP(TBLTrainingSession[[#This Row],[Date]],tableDates_TrainingSession,2,TRUE)</f>
        <v>Week 02</v>
      </c>
      <c r="C145" s="39" t="s">
        <v>181</v>
      </c>
      <c r="D145" s="39" t="s">
        <v>189</v>
      </c>
      <c r="E145" s="40">
        <v>50</v>
      </c>
      <c r="F145" s="40">
        <v>3</v>
      </c>
      <c r="G145" s="40">
        <f>'Training Session'!$E145*'Training Session'!$F145</f>
        <v>150</v>
      </c>
      <c r="H145" s="58" t="s">
        <v>278</v>
      </c>
    </row>
    <row r="146" spans="1:8" x14ac:dyDescent="0.25">
      <c r="A146" s="38">
        <v>42379</v>
      </c>
      <c r="B146" s="38" t="str">
        <f>VLOOKUP(TBLTrainingSession[[#This Row],[Date]],tableDates_TrainingSession,2,TRUE)</f>
        <v>Week 02</v>
      </c>
      <c r="C146" s="39" t="s">
        <v>188</v>
      </c>
      <c r="D146" s="39" t="s">
        <v>189</v>
      </c>
      <c r="E146" s="40">
        <v>50</v>
      </c>
      <c r="F146" s="40">
        <v>6</v>
      </c>
      <c r="G146" s="40">
        <f>'Training Session'!$E146*'Training Session'!$F146</f>
        <v>300</v>
      </c>
      <c r="H146" s="58" t="s">
        <v>278</v>
      </c>
    </row>
    <row r="147" spans="1:8" x14ac:dyDescent="0.25">
      <c r="A147" s="38">
        <v>42379</v>
      </c>
      <c r="B147" s="38" t="str">
        <f>VLOOKUP(TBLTrainingSession[[#This Row],[Date]],tableDates_TrainingSession,2,TRUE)</f>
        <v>Week 02</v>
      </c>
      <c r="C147" s="39" t="s">
        <v>178</v>
      </c>
      <c r="D147" s="39" t="s">
        <v>189</v>
      </c>
      <c r="E147" s="40">
        <v>50</v>
      </c>
      <c r="F147" s="40">
        <v>9</v>
      </c>
      <c r="G147" s="40">
        <f>'Training Session'!$E147*'Training Session'!$F147</f>
        <v>450</v>
      </c>
      <c r="H147" s="58" t="s">
        <v>278</v>
      </c>
    </row>
    <row r="148" spans="1:8" x14ac:dyDescent="0.25">
      <c r="A148" s="38">
        <v>42381</v>
      </c>
      <c r="B148" s="38" t="str">
        <f>VLOOKUP(TBLTrainingSession[[#This Row],[Date]],tableDates_TrainingSession,2,TRUE)</f>
        <v>Week 02</v>
      </c>
      <c r="C148" s="39" t="s">
        <v>184</v>
      </c>
      <c r="D148" s="39" t="s">
        <v>193</v>
      </c>
      <c r="E148" s="40">
        <v>110</v>
      </c>
      <c r="F148" s="40">
        <v>3</v>
      </c>
      <c r="G148" s="40">
        <f>'Training Session'!$E148*'Training Session'!$F148</f>
        <v>330</v>
      </c>
      <c r="H148" s="58">
        <v>5978</v>
      </c>
    </row>
    <row r="149" spans="1:8" x14ac:dyDescent="0.25">
      <c r="A149" s="38">
        <v>42381</v>
      </c>
      <c r="B149" s="38" t="str">
        <f>VLOOKUP(TBLTrainingSession[[#This Row],[Date]],tableDates_TrainingSession,2,TRUE)</f>
        <v>Week 02</v>
      </c>
      <c r="C149" s="39" t="s">
        <v>180</v>
      </c>
      <c r="D149" s="39" t="s">
        <v>193</v>
      </c>
      <c r="E149" s="40">
        <v>110</v>
      </c>
      <c r="F149" s="40">
        <v>5</v>
      </c>
      <c r="G149" s="40">
        <f>'Training Session'!$E149*'Training Session'!$F149</f>
        <v>550</v>
      </c>
      <c r="H149" s="58">
        <v>5509</v>
      </c>
    </row>
    <row r="150" spans="1:8" x14ac:dyDescent="0.25">
      <c r="A150" s="38">
        <v>42381</v>
      </c>
      <c r="B150" s="38" t="str">
        <f>VLOOKUP(TBLTrainingSession[[#This Row],[Date]],tableDates_TrainingSession,2,TRUE)</f>
        <v>Week 02</v>
      </c>
      <c r="C150" s="39" t="s">
        <v>17</v>
      </c>
      <c r="D150" s="39" t="s">
        <v>193</v>
      </c>
      <c r="E150" s="40">
        <v>110</v>
      </c>
      <c r="F150" s="40">
        <v>9</v>
      </c>
      <c r="G150" s="40">
        <f>'Training Session'!$E150*'Training Session'!$F150</f>
        <v>990</v>
      </c>
      <c r="H150" s="58">
        <v>4614</v>
      </c>
    </row>
    <row r="151" spans="1:8" x14ac:dyDescent="0.25">
      <c r="A151" s="38">
        <v>42381</v>
      </c>
      <c r="B151" s="38" t="str">
        <f>VLOOKUP(TBLTrainingSession[[#This Row],[Date]],tableDates_TrainingSession,2,TRUE)</f>
        <v>Week 02</v>
      </c>
      <c r="C151" s="39" t="s">
        <v>19</v>
      </c>
      <c r="D151" s="39" t="s">
        <v>193</v>
      </c>
      <c r="E151" s="40">
        <v>110</v>
      </c>
      <c r="F151" s="40">
        <v>4</v>
      </c>
      <c r="G151" s="40">
        <f>'Training Session'!$E151*'Training Session'!$F151</f>
        <v>440</v>
      </c>
      <c r="H151" s="58">
        <v>4757</v>
      </c>
    </row>
    <row r="152" spans="1:8" x14ac:dyDescent="0.25">
      <c r="A152" s="38">
        <v>42381</v>
      </c>
      <c r="B152" s="38" t="str">
        <f>VLOOKUP(TBLTrainingSession[[#This Row],[Date]],tableDates_TrainingSession,2,TRUE)</f>
        <v>Week 02</v>
      </c>
      <c r="C152" s="39" t="s">
        <v>186</v>
      </c>
      <c r="D152" s="39" t="s">
        <v>193</v>
      </c>
      <c r="E152" s="40">
        <v>110</v>
      </c>
      <c r="F152" s="40">
        <v>3</v>
      </c>
      <c r="G152" s="40">
        <f>'Training Session'!$E152*'Training Session'!$F152</f>
        <v>330</v>
      </c>
      <c r="H152" s="58">
        <v>5027</v>
      </c>
    </row>
    <row r="153" spans="1:8" x14ac:dyDescent="0.25">
      <c r="A153" s="38">
        <v>42381</v>
      </c>
      <c r="B153" s="38" t="str">
        <f>VLOOKUP(TBLTrainingSession[[#This Row],[Date]],tableDates_TrainingSession,2,TRUE)</f>
        <v>Week 02</v>
      </c>
      <c r="C153" s="39" t="s">
        <v>185</v>
      </c>
      <c r="D153" s="39" t="s">
        <v>193</v>
      </c>
      <c r="E153" s="40">
        <v>110</v>
      </c>
      <c r="F153" s="40">
        <v>8</v>
      </c>
      <c r="G153" s="40">
        <f>'Training Session'!$E153*'Training Session'!$F153</f>
        <v>880</v>
      </c>
      <c r="H153" s="58">
        <v>4535</v>
      </c>
    </row>
    <row r="154" spans="1:8" x14ac:dyDescent="0.25">
      <c r="A154" s="38">
        <v>42381</v>
      </c>
      <c r="B154" s="38" t="str">
        <f>VLOOKUP(TBLTrainingSession[[#This Row],[Date]],tableDates_TrainingSession,2,TRUE)</f>
        <v>Week 02</v>
      </c>
      <c r="C154" s="39" t="s">
        <v>179</v>
      </c>
      <c r="D154" s="39" t="s">
        <v>193</v>
      </c>
      <c r="E154" s="40">
        <v>110</v>
      </c>
      <c r="F154" s="40">
        <v>3</v>
      </c>
      <c r="G154" s="40">
        <f>'Training Session'!$E154*'Training Session'!$F154</f>
        <v>330</v>
      </c>
      <c r="H154" s="58">
        <v>5257</v>
      </c>
    </row>
    <row r="155" spans="1:8" x14ac:dyDescent="0.25">
      <c r="A155" s="38">
        <v>42381</v>
      </c>
      <c r="B155" s="38" t="str">
        <f>VLOOKUP(TBLTrainingSession[[#This Row],[Date]],tableDates_TrainingSession,2,TRUE)</f>
        <v>Week 02</v>
      </c>
      <c r="C155" s="39" t="s">
        <v>21</v>
      </c>
      <c r="D155" s="39" t="s">
        <v>193</v>
      </c>
      <c r="E155" s="40">
        <v>110</v>
      </c>
      <c r="F155" s="40">
        <v>7</v>
      </c>
      <c r="G155" s="40">
        <f>'Training Session'!$E155*'Training Session'!$F155</f>
        <v>770</v>
      </c>
      <c r="H155" s="58">
        <v>4781</v>
      </c>
    </row>
    <row r="156" spans="1:8" x14ac:dyDescent="0.25">
      <c r="A156" s="38">
        <v>42381</v>
      </c>
      <c r="B156" s="38" t="str">
        <f>VLOOKUP(TBLTrainingSession[[#This Row],[Date]],tableDates_TrainingSession,2,TRUE)</f>
        <v>Week 02</v>
      </c>
      <c r="C156" s="39" t="s">
        <v>22</v>
      </c>
      <c r="D156" s="39" t="s">
        <v>193</v>
      </c>
      <c r="E156" s="40">
        <v>110</v>
      </c>
      <c r="F156" s="40">
        <v>7</v>
      </c>
      <c r="G156" s="40">
        <f>'Training Session'!$E156*'Training Session'!$F156</f>
        <v>770</v>
      </c>
      <c r="H156" s="58">
        <v>5289</v>
      </c>
    </row>
    <row r="157" spans="1:8" x14ac:dyDescent="0.25">
      <c r="A157" s="38">
        <v>42381</v>
      </c>
      <c r="B157" s="38" t="str">
        <f>VLOOKUP(TBLTrainingSession[[#This Row],[Date]],tableDates_TrainingSession,2,TRUE)</f>
        <v>Week 02</v>
      </c>
      <c r="C157" s="39" t="s">
        <v>183</v>
      </c>
      <c r="D157" s="39" t="s">
        <v>193</v>
      </c>
      <c r="E157" s="40">
        <v>110</v>
      </c>
      <c r="F157" s="40">
        <v>3</v>
      </c>
      <c r="G157" s="40">
        <f>'Training Session'!$E157*'Training Session'!$F157</f>
        <v>330</v>
      </c>
      <c r="H157" s="58">
        <v>5549</v>
      </c>
    </row>
    <row r="158" spans="1:8" x14ac:dyDescent="0.25">
      <c r="A158" s="38">
        <v>42381</v>
      </c>
      <c r="B158" s="38" t="str">
        <f>VLOOKUP(TBLTrainingSession[[#This Row],[Date]],tableDates_TrainingSession,2,TRUE)</f>
        <v>Week 02</v>
      </c>
      <c r="C158" s="39" t="s">
        <v>182</v>
      </c>
      <c r="D158" s="39" t="s">
        <v>193</v>
      </c>
      <c r="E158" s="40">
        <v>110</v>
      </c>
      <c r="F158" s="40">
        <v>9</v>
      </c>
      <c r="G158" s="40">
        <f>'Training Session'!$E158*'Training Session'!$F158</f>
        <v>990</v>
      </c>
      <c r="H158" s="58">
        <v>5431</v>
      </c>
    </row>
    <row r="159" spans="1:8" x14ac:dyDescent="0.25">
      <c r="A159" s="38">
        <v>42381</v>
      </c>
      <c r="B159" s="38" t="str">
        <f>VLOOKUP(TBLTrainingSession[[#This Row],[Date]],tableDates_TrainingSession,2,TRUE)</f>
        <v>Week 02</v>
      </c>
      <c r="C159" s="39" t="s">
        <v>23</v>
      </c>
      <c r="D159" s="39" t="s">
        <v>193</v>
      </c>
      <c r="E159" s="40">
        <v>110</v>
      </c>
      <c r="F159" s="40">
        <v>4</v>
      </c>
      <c r="G159" s="40">
        <f>'Training Session'!$E159*'Training Session'!$F159</f>
        <v>440</v>
      </c>
      <c r="H159" s="58">
        <v>5046</v>
      </c>
    </row>
    <row r="160" spans="1:8" x14ac:dyDescent="0.25">
      <c r="A160" s="38">
        <v>42381</v>
      </c>
      <c r="B160" s="38" t="str">
        <f>VLOOKUP(TBLTrainingSession[[#This Row],[Date]],tableDates_TrainingSession,2,TRUE)</f>
        <v>Week 02</v>
      </c>
      <c r="C160" s="39" t="s">
        <v>24</v>
      </c>
      <c r="D160" s="39" t="s">
        <v>193</v>
      </c>
      <c r="E160" s="40">
        <v>110</v>
      </c>
      <c r="F160" s="40">
        <v>5</v>
      </c>
      <c r="G160" s="40">
        <f>'Training Session'!$E160*'Training Session'!$F160</f>
        <v>550</v>
      </c>
      <c r="H160" s="58">
        <v>4594</v>
      </c>
    </row>
    <row r="161" spans="1:8" x14ac:dyDescent="0.25">
      <c r="A161" s="38">
        <v>42381</v>
      </c>
      <c r="B161" s="38" t="str">
        <f>VLOOKUP(TBLTrainingSession[[#This Row],[Date]],tableDates_TrainingSession,2,TRUE)</f>
        <v>Week 02</v>
      </c>
      <c r="C161" s="39" t="s">
        <v>25</v>
      </c>
      <c r="D161" s="39" t="s">
        <v>193</v>
      </c>
      <c r="E161" s="40">
        <v>110</v>
      </c>
      <c r="F161" s="40">
        <v>6</v>
      </c>
      <c r="G161" s="40">
        <f>'Training Session'!$E161*'Training Session'!$F161</f>
        <v>660</v>
      </c>
      <c r="H161" s="58">
        <v>4636</v>
      </c>
    </row>
    <row r="162" spans="1:8" x14ac:dyDescent="0.25">
      <c r="A162" s="38">
        <v>42381</v>
      </c>
      <c r="B162" s="38" t="str">
        <f>VLOOKUP(TBLTrainingSession[[#This Row],[Date]],tableDates_TrainingSession,2,TRUE)</f>
        <v>Week 02</v>
      </c>
      <c r="C162" s="39" t="s">
        <v>187</v>
      </c>
      <c r="D162" s="39" t="s">
        <v>193</v>
      </c>
      <c r="E162" s="40">
        <v>110</v>
      </c>
      <c r="F162" s="40">
        <v>4</v>
      </c>
      <c r="G162" s="40">
        <f>'Training Session'!$E162*'Training Session'!$F162</f>
        <v>440</v>
      </c>
      <c r="H162" s="58">
        <v>4683</v>
      </c>
    </row>
    <row r="163" spans="1:8" x14ac:dyDescent="0.25">
      <c r="A163" s="38">
        <v>42381</v>
      </c>
      <c r="B163" s="38" t="str">
        <f>VLOOKUP(TBLTrainingSession[[#This Row],[Date]],tableDates_TrainingSession,2,TRUE)</f>
        <v>Week 02</v>
      </c>
      <c r="C163" s="39" t="s">
        <v>26</v>
      </c>
      <c r="D163" s="39" t="s">
        <v>193</v>
      </c>
      <c r="E163" s="40">
        <v>110</v>
      </c>
      <c r="F163" s="40">
        <v>6</v>
      </c>
      <c r="G163" s="40">
        <f>'Training Session'!$E163*'Training Session'!$F163</f>
        <v>660</v>
      </c>
      <c r="H163" s="58">
        <v>4561</v>
      </c>
    </row>
    <row r="164" spans="1:8" x14ac:dyDescent="0.25">
      <c r="A164" s="38">
        <v>42381</v>
      </c>
      <c r="B164" s="38" t="str">
        <f>VLOOKUP(TBLTrainingSession[[#This Row],[Date]],tableDates_TrainingSession,2,TRUE)</f>
        <v>Week 02</v>
      </c>
      <c r="C164" s="39" t="s">
        <v>27</v>
      </c>
      <c r="D164" s="39" t="s">
        <v>193</v>
      </c>
      <c r="E164" s="40">
        <v>110</v>
      </c>
      <c r="F164" s="40">
        <v>3</v>
      </c>
      <c r="G164" s="40">
        <f>'Training Session'!$E164*'Training Session'!$F164</f>
        <v>330</v>
      </c>
      <c r="H164" s="58">
        <v>5230</v>
      </c>
    </row>
    <row r="165" spans="1:8" x14ac:dyDescent="0.25">
      <c r="A165" s="38">
        <v>42381</v>
      </c>
      <c r="B165" s="38" t="str">
        <f>VLOOKUP(TBLTrainingSession[[#This Row],[Date]],tableDates_TrainingSession,2,TRUE)</f>
        <v>Week 02</v>
      </c>
      <c r="C165" s="39" t="s">
        <v>181</v>
      </c>
      <c r="D165" s="39" t="s">
        <v>193</v>
      </c>
      <c r="E165" s="40">
        <v>110</v>
      </c>
      <c r="F165" s="40">
        <v>9</v>
      </c>
      <c r="G165" s="40">
        <f>'Training Session'!$E165*'Training Session'!$F165</f>
        <v>990</v>
      </c>
      <c r="H165" s="58">
        <v>5112</v>
      </c>
    </row>
    <row r="166" spans="1:8" x14ac:dyDescent="0.25">
      <c r="A166" s="38">
        <v>42381</v>
      </c>
      <c r="B166" s="38" t="str">
        <f>VLOOKUP(TBLTrainingSession[[#This Row],[Date]],tableDates_TrainingSession,2,TRUE)</f>
        <v>Week 02</v>
      </c>
      <c r="C166" s="39" t="s">
        <v>188</v>
      </c>
      <c r="D166" s="39" t="s">
        <v>193</v>
      </c>
      <c r="E166" s="40">
        <v>110</v>
      </c>
      <c r="F166" s="40">
        <v>5</v>
      </c>
      <c r="G166" s="40">
        <f>'Training Session'!$E166*'Training Session'!$F166</f>
        <v>550</v>
      </c>
      <c r="H166" s="58">
        <v>5948</v>
      </c>
    </row>
    <row r="167" spans="1:8" x14ac:dyDescent="0.25">
      <c r="A167" s="38">
        <v>42381</v>
      </c>
      <c r="B167" s="38" t="str">
        <f>VLOOKUP(TBLTrainingSession[[#This Row],[Date]],tableDates_TrainingSession,2,TRUE)</f>
        <v>Week 02</v>
      </c>
      <c r="C167" s="39" t="s">
        <v>178</v>
      </c>
      <c r="D167" s="39" t="s">
        <v>193</v>
      </c>
      <c r="E167" s="40">
        <v>110</v>
      </c>
      <c r="F167" s="40">
        <v>7</v>
      </c>
      <c r="G167" s="40">
        <f>'Training Session'!$E167*'Training Session'!$F167</f>
        <v>770</v>
      </c>
      <c r="H167" s="58">
        <v>5389</v>
      </c>
    </row>
    <row r="168" spans="1:8" x14ac:dyDescent="0.25">
      <c r="A168" s="38">
        <v>42383</v>
      </c>
      <c r="B168" s="38" t="str">
        <f>VLOOKUP(TBLTrainingSession[[#This Row],[Date]],tableDates_TrainingSession,2,TRUE)</f>
        <v>Week 02</v>
      </c>
      <c r="C168" s="39" t="s">
        <v>184</v>
      </c>
      <c r="D168" s="39" t="s">
        <v>189</v>
      </c>
      <c r="E168" s="40">
        <v>45</v>
      </c>
      <c r="F168" s="40">
        <v>4</v>
      </c>
      <c r="G168" s="40">
        <f>'Training Session'!$E168*'Training Session'!$F168</f>
        <v>180</v>
      </c>
      <c r="H168" s="58" t="s">
        <v>278</v>
      </c>
    </row>
    <row r="169" spans="1:8" x14ac:dyDescent="0.25">
      <c r="A169" s="38">
        <v>42383</v>
      </c>
      <c r="B169" s="38" t="str">
        <f>VLOOKUP(TBLTrainingSession[[#This Row],[Date]],tableDates_TrainingSession,2,TRUE)</f>
        <v>Week 02</v>
      </c>
      <c r="C169" s="39" t="s">
        <v>180</v>
      </c>
      <c r="D169" s="39" t="s">
        <v>189</v>
      </c>
      <c r="E169" s="40">
        <v>45</v>
      </c>
      <c r="F169" s="40">
        <v>8</v>
      </c>
      <c r="G169" s="40">
        <f>'Training Session'!$E169*'Training Session'!$F169</f>
        <v>360</v>
      </c>
      <c r="H169" s="58" t="s">
        <v>278</v>
      </c>
    </row>
    <row r="170" spans="1:8" x14ac:dyDescent="0.25">
      <c r="A170" s="38">
        <v>42383</v>
      </c>
      <c r="B170" s="38" t="str">
        <f>VLOOKUP(TBLTrainingSession[[#This Row],[Date]],tableDates_TrainingSession,2,TRUE)</f>
        <v>Week 02</v>
      </c>
      <c r="C170" s="39" t="s">
        <v>17</v>
      </c>
      <c r="D170" s="39" t="s">
        <v>189</v>
      </c>
      <c r="E170" s="40">
        <v>45</v>
      </c>
      <c r="F170" s="40">
        <v>4</v>
      </c>
      <c r="G170" s="40">
        <f>'Training Session'!$E170*'Training Session'!$F170</f>
        <v>180</v>
      </c>
      <c r="H170" s="58" t="s">
        <v>278</v>
      </c>
    </row>
    <row r="171" spans="1:8" x14ac:dyDescent="0.25">
      <c r="A171" s="38">
        <v>42383</v>
      </c>
      <c r="B171" s="38" t="str">
        <f>VLOOKUP(TBLTrainingSession[[#This Row],[Date]],tableDates_TrainingSession,2,TRUE)</f>
        <v>Week 02</v>
      </c>
      <c r="C171" s="39" t="s">
        <v>19</v>
      </c>
      <c r="D171" s="39" t="s">
        <v>189</v>
      </c>
      <c r="E171" s="40">
        <v>45</v>
      </c>
      <c r="F171" s="40">
        <v>3</v>
      </c>
      <c r="G171" s="40">
        <f>'Training Session'!$E171*'Training Session'!$F171</f>
        <v>135</v>
      </c>
      <c r="H171" s="58" t="s">
        <v>278</v>
      </c>
    </row>
    <row r="172" spans="1:8" x14ac:dyDescent="0.25">
      <c r="A172" s="38">
        <v>42383</v>
      </c>
      <c r="B172" s="38" t="str">
        <f>VLOOKUP(TBLTrainingSession[[#This Row],[Date]],tableDates_TrainingSession,2,TRUE)</f>
        <v>Week 02</v>
      </c>
      <c r="C172" s="39" t="s">
        <v>186</v>
      </c>
      <c r="D172" s="39" t="s">
        <v>189</v>
      </c>
      <c r="E172" s="40">
        <v>45</v>
      </c>
      <c r="F172" s="40">
        <v>3</v>
      </c>
      <c r="G172" s="40">
        <f>'Training Session'!$E172*'Training Session'!$F172</f>
        <v>135</v>
      </c>
      <c r="H172" s="58" t="s">
        <v>278</v>
      </c>
    </row>
    <row r="173" spans="1:8" x14ac:dyDescent="0.25">
      <c r="A173" s="38">
        <v>42383</v>
      </c>
      <c r="B173" s="38" t="str">
        <f>VLOOKUP(TBLTrainingSession[[#This Row],[Date]],tableDates_TrainingSession,2,TRUE)</f>
        <v>Week 02</v>
      </c>
      <c r="C173" s="39" t="s">
        <v>185</v>
      </c>
      <c r="D173" s="39" t="s">
        <v>189</v>
      </c>
      <c r="E173" s="40">
        <v>45</v>
      </c>
      <c r="F173" s="40">
        <v>4</v>
      </c>
      <c r="G173" s="40">
        <f>'Training Session'!$E173*'Training Session'!$F173</f>
        <v>180</v>
      </c>
      <c r="H173" s="58" t="s">
        <v>278</v>
      </c>
    </row>
    <row r="174" spans="1:8" x14ac:dyDescent="0.25">
      <c r="A174" s="38">
        <v>42383</v>
      </c>
      <c r="B174" s="38" t="str">
        <f>VLOOKUP(TBLTrainingSession[[#This Row],[Date]],tableDates_TrainingSession,2,TRUE)</f>
        <v>Week 02</v>
      </c>
      <c r="C174" s="39" t="s">
        <v>179</v>
      </c>
      <c r="D174" s="39" t="s">
        <v>189</v>
      </c>
      <c r="E174" s="40">
        <v>45</v>
      </c>
      <c r="F174" s="40">
        <v>4</v>
      </c>
      <c r="G174" s="40">
        <f>'Training Session'!$E174*'Training Session'!$F174</f>
        <v>180</v>
      </c>
      <c r="H174" s="58" t="s">
        <v>278</v>
      </c>
    </row>
    <row r="175" spans="1:8" x14ac:dyDescent="0.25">
      <c r="A175" s="38">
        <v>42383</v>
      </c>
      <c r="B175" s="38" t="str">
        <f>VLOOKUP(TBLTrainingSession[[#This Row],[Date]],tableDates_TrainingSession,2,TRUE)</f>
        <v>Week 02</v>
      </c>
      <c r="C175" s="39" t="s">
        <v>21</v>
      </c>
      <c r="D175" s="39" t="s">
        <v>189</v>
      </c>
      <c r="E175" s="40">
        <v>45</v>
      </c>
      <c r="F175" s="40">
        <v>8</v>
      </c>
      <c r="G175" s="40">
        <f>'Training Session'!$E175*'Training Session'!$F175</f>
        <v>360</v>
      </c>
      <c r="H175" s="58" t="s">
        <v>278</v>
      </c>
    </row>
    <row r="176" spans="1:8" x14ac:dyDescent="0.25">
      <c r="A176" s="38">
        <v>42383</v>
      </c>
      <c r="B176" s="38" t="str">
        <f>VLOOKUP(TBLTrainingSession[[#This Row],[Date]],tableDates_TrainingSession,2,TRUE)</f>
        <v>Week 02</v>
      </c>
      <c r="C176" s="39" t="s">
        <v>22</v>
      </c>
      <c r="D176" s="39" t="s">
        <v>189</v>
      </c>
      <c r="E176" s="40">
        <v>45</v>
      </c>
      <c r="F176" s="40">
        <v>7</v>
      </c>
      <c r="G176" s="40">
        <f>'Training Session'!$E176*'Training Session'!$F176</f>
        <v>315</v>
      </c>
      <c r="H176" s="58" t="s">
        <v>278</v>
      </c>
    </row>
    <row r="177" spans="1:8" x14ac:dyDescent="0.25">
      <c r="A177" s="38">
        <v>42383</v>
      </c>
      <c r="B177" s="38" t="str">
        <f>VLOOKUP(TBLTrainingSession[[#This Row],[Date]],tableDates_TrainingSession,2,TRUE)</f>
        <v>Week 02</v>
      </c>
      <c r="C177" s="39" t="s">
        <v>183</v>
      </c>
      <c r="D177" s="39" t="s">
        <v>189</v>
      </c>
      <c r="E177" s="40">
        <v>45</v>
      </c>
      <c r="F177" s="40">
        <v>3</v>
      </c>
      <c r="G177" s="40">
        <f>'Training Session'!$E177*'Training Session'!$F177</f>
        <v>135</v>
      </c>
      <c r="H177" s="58" t="s">
        <v>278</v>
      </c>
    </row>
    <row r="178" spans="1:8" x14ac:dyDescent="0.25">
      <c r="A178" s="38">
        <v>42383</v>
      </c>
      <c r="B178" s="38" t="str">
        <f>VLOOKUP(TBLTrainingSession[[#This Row],[Date]],tableDates_TrainingSession,2,TRUE)</f>
        <v>Week 02</v>
      </c>
      <c r="C178" s="39" t="s">
        <v>182</v>
      </c>
      <c r="D178" s="39" t="s">
        <v>189</v>
      </c>
      <c r="E178" s="40">
        <v>45</v>
      </c>
      <c r="F178" s="40">
        <v>4</v>
      </c>
      <c r="G178" s="40">
        <f>'Training Session'!$E178*'Training Session'!$F178</f>
        <v>180</v>
      </c>
      <c r="H178" s="58" t="s">
        <v>278</v>
      </c>
    </row>
    <row r="179" spans="1:8" x14ac:dyDescent="0.25">
      <c r="A179" s="38">
        <v>42383</v>
      </c>
      <c r="B179" s="38" t="str">
        <f>VLOOKUP(TBLTrainingSession[[#This Row],[Date]],tableDates_TrainingSession,2,TRUE)</f>
        <v>Week 02</v>
      </c>
      <c r="C179" s="39" t="s">
        <v>23</v>
      </c>
      <c r="D179" s="39" t="s">
        <v>189</v>
      </c>
      <c r="E179" s="40">
        <v>45</v>
      </c>
      <c r="F179" s="40">
        <v>3</v>
      </c>
      <c r="G179" s="40">
        <f>'Training Session'!$E179*'Training Session'!$F179</f>
        <v>135</v>
      </c>
      <c r="H179" s="58" t="s">
        <v>278</v>
      </c>
    </row>
    <row r="180" spans="1:8" x14ac:dyDescent="0.25">
      <c r="A180" s="38">
        <v>42383</v>
      </c>
      <c r="B180" s="38" t="str">
        <f>VLOOKUP(TBLTrainingSession[[#This Row],[Date]],tableDates_TrainingSession,2,TRUE)</f>
        <v>Week 02</v>
      </c>
      <c r="C180" s="39" t="s">
        <v>24</v>
      </c>
      <c r="D180" s="39" t="s">
        <v>189</v>
      </c>
      <c r="E180" s="40">
        <v>45</v>
      </c>
      <c r="F180" s="40">
        <v>7</v>
      </c>
      <c r="G180" s="40">
        <f>'Training Session'!$E180*'Training Session'!$F180</f>
        <v>315</v>
      </c>
      <c r="H180" s="58" t="s">
        <v>278</v>
      </c>
    </row>
    <row r="181" spans="1:8" x14ac:dyDescent="0.25">
      <c r="A181" s="38">
        <v>42383</v>
      </c>
      <c r="B181" s="38" t="str">
        <f>VLOOKUP(TBLTrainingSession[[#This Row],[Date]],tableDates_TrainingSession,2,TRUE)</f>
        <v>Week 02</v>
      </c>
      <c r="C181" s="39" t="s">
        <v>25</v>
      </c>
      <c r="D181" s="39" t="s">
        <v>189</v>
      </c>
      <c r="E181" s="40">
        <v>45</v>
      </c>
      <c r="F181" s="40">
        <v>8</v>
      </c>
      <c r="G181" s="40">
        <f>'Training Session'!$E181*'Training Session'!$F181</f>
        <v>360</v>
      </c>
      <c r="H181" s="58" t="s">
        <v>278</v>
      </c>
    </row>
    <row r="182" spans="1:8" x14ac:dyDescent="0.25">
      <c r="A182" s="38">
        <v>42383</v>
      </c>
      <c r="B182" s="38" t="str">
        <f>VLOOKUP(TBLTrainingSession[[#This Row],[Date]],tableDates_TrainingSession,2,TRUE)</f>
        <v>Week 02</v>
      </c>
      <c r="C182" s="39" t="s">
        <v>187</v>
      </c>
      <c r="D182" s="39" t="s">
        <v>189</v>
      </c>
      <c r="E182" s="40">
        <v>45</v>
      </c>
      <c r="F182" s="40">
        <v>8</v>
      </c>
      <c r="G182" s="40">
        <f>'Training Session'!$E182*'Training Session'!$F182</f>
        <v>360</v>
      </c>
      <c r="H182" s="58" t="s">
        <v>278</v>
      </c>
    </row>
    <row r="183" spans="1:8" x14ac:dyDescent="0.25">
      <c r="A183" s="38">
        <v>42383</v>
      </c>
      <c r="B183" s="38" t="str">
        <f>VLOOKUP(TBLTrainingSession[[#This Row],[Date]],tableDates_TrainingSession,2,TRUE)</f>
        <v>Week 02</v>
      </c>
      <c r="C183" s="39" t="s">
        <v>26</v>
      </c>
      <c r="D183" s="39" t="s">
        <v>189</v>
      </c>
      <c r="E183" s="40">
        <v>45</v>
      </c>
      <c r="F183" s="40">
        <v>3</v>
      </c>
      <c r="G183" s="40">
        <f>'Training Session'!$E183*'Training Session'!$F183</f>
        <v>135</v>
      </c>
      <c r="H183" s="58" t="s">
        <v>278</v>
      </c>
    </row>
    <row r="184" spans="1:8" x14ac:dyDescent="0.25">
      <c r="A184" s="38">
        <v>42383</v>
      </c>
      <c r="B184" s="38" t="str">
        <f>VLOOKUP(TBLTrainingSession[[#This Row],[Date]],tableDates_TrainingSession,2,TRUE)</f>
        <v>Week 02</v>
      </c>
      <c r="C184" s="39" t="s">
        <v>27</v>
      </c>
      <c r="D184" s="39" t="s">
        <v>189</v>
      </c>
      <c r="E184" s="40">
        <v>45</v>
      </c>
      <c r="F184" s="40">
        <v>4</v>
      </c>
      <c r="G184" s="40">
        <f>'Training Session'!$E184*'Training Session'!$F184</f>
        <v>180</v>
      </c>
      <c r="H184" s="58" t="s">
        <v>278</v>
      </c>
    </row>
    <row r="185" spans="1:8" x14ac:dyDescent="0.25">
      <c r="A185" s="38">
        <v>42383</v>
      </c>
      <c r="B185" s="38" t="str">
        <f>VLOOKUP(TBLTrainingSession[[#This Row],[Date]],tableDates_TrainingSession,2,TRUE)</f>
        <v>Week 02</v>
      </c>
      <c r="C185" s="39" t="s">
        <v>181</v>
      </c>
      <c r="D185" s="39" t="s">
        <v>189</v>
      </c>
      <c r="E185" s="40">
        <v>45</v>
      </c>
      <c r="F185" s="40">
        <v>3</v>
      </c>
      <c r="G185" s="40">
        <f>'Training Session'!$E185*'Training Session'!$F185</f>
        <v>135</v>
      </c>
      <c r="H185" s="58" t="s">
        <v>278</v>
      </c>
    </row>
    <row r="186" spans="1:8" x14ac:dyDescent="0.25">
      <c r="A186" s="38">
        <v>42383</v>
      </c>
      <c r="B186" s="38" t="str">
        <f>VLOOKUP(TBLTrainingSession[[#This Row],[Date]],tableDates_TrainingSession,2,TRUE)</f>
        <v>Week 02</v>
      </c>
      <c r="C186" s="39" t="s">
        <v>188</v>
      </c>
      <c r="D186" s="39" t="s">
        <v>189</v>
      </c>
      <c r="E186" s="40">
        <v>45</v>
      </c>
      <c r="F186" s="40">
        <v>7</v>
      </c>
      <c r="G186" s="40">
        <f>'Training Session'!$E186*'Training Session'!$F186</f>
        <v>315</v>
      </c>
      <c r="H186" s="58" t="s">
        <v>278</v>
      </c>
    </row>
    <row r="187" spans="1:8" x14ac:dyDescent="0.25">
      <c r="A187" s="38">
        <v>42383</v>
      </c>
      <c r="B187" s="38" t="str">
        <f>VLOOKUP(TBLTrainingSession[[#This Row],[Date]],tableDates_TrainingSession,2,TRUE)</f>
        <v>Week 02</v>
      </c>
      <c r="C187" s="39" t="s">
        <v>178</v>
      </c>
      <c r="D187" s="39" t="s">
        <v>189</v>
      </c>
      <c r="E187" s="40">
        <v>45</v>
      </c>
      <c r="F187" s="40">
        <v>7</v>
      </c>
      <c r="G187" s="40">
        <f>'Training Session'!$E187*'Training Session'!$F187</f>
        <v>315</v>
      </c>
      <c r="H187" s="58" t="s">
        <v>278</v>
      </c>
    </row>
    <row r="188" spans="1:8" x14ac:dyDescent="0.25">
      <c r="A188" s="38">
        <v>42384</v>
      </c>
      <c r="B188" s="38" t="str">
        <f>VLOOKUP(TBLTrainingSession[[#This Row],[Date]],tableDates_TrainingSession,2,TRUE)</f>
        <v>Week 03</v>
      </c>
      <c r="C188" s="39" t="s">
        <v>180</v>
      </c>
      <c r="D188" s="39" t="s">
        <v>193</v>
      </c>
      <c r="E188" s="40">
        <v>85</v>
      </c>
      <c r="F188" s="40">
        <v>6</v>
      </c>
      <c r="G188" s="40">
        <f>'Training Session'!$E188*'Training Session'!$F188</f>
        <v>510</v>
      </c>
      <c r="H188" s="58">
        <v>5356</v>
      </c>
    </row>
    <row r="189" spans="1:8" x14ac:dyDescent="0.25">
      <c r="A189" s="38">
        <v>42384</v>
      </c>
      <c r="B189" s="38" t="str">
        <f>VLOOKUP(TBLTrainingSession[[#This Row],[Date]],tableDates_TrainingSession,2,TRUE)</f>
        <v>Week 03</v>
      </c>
      <c r="C189" s="39" t="s">
        <v>24</v>
      </c>
      <c r="D189" s="39" t="s">
        <v>193</v>
      </c>
      <c r="E189" s="40">
        <v>85</v>
      </c>
      <c r="F189" s="40">
        <v>7</v>
      </c>
      <c r="G189" s="40">
        <f>'Training Session'!$E189*'Training Session'!$F189</f>
        <v>595</v>
      </c>
      <c r="H189" s="58">
        <v>4358</v>
      </c>
    </row>
    <row r="190" spans="1:8" x14ac:dyDescent="0.25">
      <c r="A190" s="38">
        <v>42384</v>
      </c>
      <c r="B190" s="38" t="str">
        <f>VLOOKUP(TBLTrainingSession[[#This Row],[Date]],tableDates_TrainingSession,2,TRUE)</f>
        <v>Week 03</v>
      </c>
      <c r="C190" s="39" t="s">
        <v>184</v>
      </c>
      <c r="D190" s="39" t="s">
        <v>193</v>
      </c>
      <c r="E190" s="40">
        <v>85</v>
      </c>
      <c r="F190" s="40">
        <v>8</v>
      </c>
      <c r="G190" s="40">
        <f>'Training Session'!$E190*'Training Session'!$F190</f>
        <v>680</v>
      </c>
      <c r="H190" s="58">
        <v>5397</v>
      </c>
    </row>
    <row r="191" spans="1:8" x14ac:dyDescent="0.25">
      <c r="A191" s="56">
        <v>42385</v>
      </c>
      <c r="B191" s="56" t="str">
        <f>VLOOKUP(TBLTrainingSession[[#This Row],[Date]],tableDates_TrainingSession,2,TRUE)</f>
        <v>Week 03</v>
      </c>
      <c r="C191" s="57" t="s">
        <v>179</v>
      </c>
      <c r="D191" s="57" t="s">
        <v>189</v>
      </c>
      <c r="E191" s="58">
        <v>60</v>
      </c>
      <c r="F191" s="58">
        <v>6</v>
      </c>
      <c r="G191" s="58">
        <f>'Training Session'!$E191*'Training Session'!$F191</f>
        <v>360</v>
      </c>
      <c r="H191" s="58" t="s">
        <v>278</v>
      </c>
    </row>
    <row r="192" spans="1:8" x14ac:dyDescent="0.25">
      <c r="A192" s="56">
        <v>42385</v>
      </c>
      <c r="B192" s="56" t="str">
        <f>VLOOKUP(TBLTrainingSession[[#This Row],[Date]],tableDates_TrainingSession,2,TRUE)</f>
        <v>Week 03</v>
      </c>
      <c r="C192" s="57" t="s">
        <v>182</v>
      </c>
      <c r="D192" s="57" t="s">
        <v>189</v>
      </c>
      <c r="E192" s="58">
        <v>60</v>
      </c>
      <c r="F192" s="58">
        <v>7</v>
      </c>
      <c r="G192" s="58">
        <f>'Training Session'!$E192*'Training Session'!$F192</f>
        <v>420</v>
      </c>
      <c r="H192" s="58" t="s">
        <v>278</v>
      </c>
    </row>
    <row r="193" spans="1:8" x14ac:dyDescent="0.25">
      <c r="A193" s="56">
        <v>42385</v>
      </c>
      <c r="B193" s="56" t="str">
        <f>VLOOKUP(TBLTrainingSession[[#This Row],[Date]],tableDates_TrainingSession,2,TRUE)</f>
        <v>Week 03</v>
      </c>
      <c r="C193" s="57" t="s">
        <v>24</v>
      </c>
      <c r="D193" s="57" t="s">
        <v>189</v>
      </c>
      <c r="E193" s="58">
        <v>60</v>
      </c>
      <c r="F193" s="58">
        <v>8</v>
      </c>
      <c r="G193" s="58">
        <f>'Training Session'!$E193*'Training Session'!$F193</f>
        <v>480</v>
      </c>
      <c r="H193" s="58" t="s">
        <v>278</v>
      </c>
    </row>
    <row r="194" spans="1:8" x14ac:dyDescent="0.25">
      <c r="A194" s="56">
        <v>42399</v>
      </c>
      <c r="B194" s="56" t="str">
        <f>VLOOKUP(TBLTrainingSession[[#This Row],[Date]],tableDates_TrainingSession,2,TRUE)</f>
        <v>Week 05</v>
      </c>
      <c r="C194" s="57" t="s">
        <v>180</v>
      </c>
      <c r="D194" s="57" t="s">
        <v>193</v>
      </c>
      <c r="E194" s="58">
        <v>90</v>
      </c>
      <c r="F194" s="58">
        <v>7</v>
      </c>
      <c r="G194" s="58">
        <f>'Training Session'!$E194*'Training Session'!$F194</f>
        <v>630</v>
      </c>
      <c r="H194" s="58">
        <v>5618</v>
      </c>
    </row>
    <row r="195" spans="1:8" x14ac:dyDescent="0.25">
      <c r="A195" s="56">
        <v>42384</v>
      </c>
      <c r="B195" s="56" t="str">
        <f>VLOOKUP(TBLTrainingSession[[#This Row],[Date]],tableDates_TrainingSession,2,TRUE)</f>
        <v>Week 03</v>
      </c>
      <c r="C195" s="57" t="s">
        <v>188</v>
      </c>
      <c r="D195" s="57" t="s">
        <v>193</v>
      </c>
      <c r="E195" s="58">
        <v>85</v>
      </c>
      <c r="F195" s="58">
        <v>7</v>
      </c>
      <c r="G195" s="58">
        <f>'Training Session'!$E195*'Training Session'!$F195</f>
        <v>595</v>
      </c>
      <c r="H195" s="58">
        <v>5551</v>
      </c>
    </row>
    <row r="196" spans="1:8" x14ac:dyDescent="0.25">
      <c r="A196" s="56">
        <v>42385</v>
      </c>
      <c r="B196" s="56" t="str">
        <f>VLOOKUP(TBLTrainingSession[[#This Row],[Date]],tableDates_TrainingSession,2,TRUE)</f>
        <v>Week 03</v>
      </c>
      <c r="C196" s="57" t="s">
        <v>188</v>
      </c>
      <c r="D196" s="57" t="s">
        <v>189</v>
      </c>
      <c r="E196" s="58">
        <v>65</v>
      </c>
      <c r="F196" s="58">
        <v>8</v>
      </c>
      <c r="G196" s="58">
        <f>'Training Session'!$E196*'Training Session'!$F196</f>
        <v>520</v>
      </c>
      <c r="H196" s="58" t="s">
        <v>278</v>
      </c>
    </row>
  </sheetData>
  <dataValidations count="1">
    <dataValidation type="list" allowBlank="1" showInputMessage="1" showErrorMessage="1" sqref="D8:D196">
      <formula1>"Rugby Training, Fitness, Rugby Match, Other"</formula1>
    </dataValidation>
  </dataValidations>
  <pageMargins left="0.7" right="0.7" top="0.75" bottom="0.75" header="0.3" footer="0.3"/>
  <pageSetup paperSize="9" orientation="portrait" horizontalDpi="4294967294"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'Control Panel'!$I$9:$I$27</xm:f>
          </x14:formula1>
          <xm:sqref>C8:C194</xm:sqref>
        </x14:dataValidation>
        <x14:dataValidation type="list" allowBlank="1" showInputMessage="1" showErrorMessage="1">
          <x14:formula1>
            <xm:f>'Control Panel'!$I$9:$I$29</xm:f>
          </x14:formula1>
          <xm:sqref>C195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workbookViewId="0">
      <selection activeCell="R35" sqref="R35"/>
    </sheetView>
  </sheetViews>
  <sheetFormatPr defaultRowHeight="15" x14ac:dyDescent="0.25"/>
  <cols>
    <col min="1" max="1" width="16.42578125" bestFit="1" customWidth="1"/>
    <col min="2" max="2" width="16.28515625" bestFit="1" customWidth="1"/>
    <col min="3" max="3" width="14.140625" bestFit="1" customWidth="1"/>
    <col min="4" max="4" width="11.28515625" bestFit="1" customWidth="1"/>
    <col min="7" max="7" width="13.140625" bestFit="1" customWidth="1"/>
    <col min="8" max="8" width="19.42578125" customWidth="1"/>
    <col min="15" max="15" width="14.42578125" customWidth="1"/>
    <col min="16" max="16" width="11.7109375" customWidth="1"/>
  </cols>
  <sheetData>
    <row r="1" spans="1:17" x14ac:dyDescent="0.25">
      <c r="A1" t="s">
        <v>298</v>
      </c>
      <c r="Q1" s="69" t="s">
        <v>304</v>
      </c>
    </row>
    <row r="2" spans="1:17" x14ac:dyDescent="0.25">
      <c r="Q2" s="69" t="s">
        <v>305</v>
      </c>
    </row>
    <row r="3" spans="1:17" x14ac:dyDescent="0.25">
      <c r="G3" s="68" t="s">
        <v>302</v>
      </c>
      <c r="O3" s="68" t="s">
        <v>303</v>
      </c>
    </row>
    <row r="5" spans="1:17" x14ac:dyDescent="0.25">
      <c r="A5" s="68" t="s">
        <v>301</v>
      </c>
      <c r="G5" s="59" t="s">
        <v>173</v>
      </c>
      <c r="H5" t="s">
        <v>184</v>
      </c>
      <c r="O5" s="59" t="s">
        <v>173</v>
      </c>
      <c r="P5" t="s">
        <v>188</v>
      </c>
    </row>
    <row r="7" spans="1:17" x14ac:dyDescent="0.25">
      <c r="A7" s="59" t="s">
        <v>299</v>
      </c>
      <c r="B7" s="59" t="s">
        <v>273</v>
      </c>
      <c r="G7" s="59" t="s">
        <v>300</v>
      </c>
      <c r="H7" t="s">
        <v>279</v>
      </c>
      <c r="O7" s="59" t="s">
        <v>274</v>
      </c>
      <c r="P7" t="s">
        <v>276</v>
      </c>
    </row>
    <row r="8" spans="1:17" x14ac:dyDescent="0.25">
      <c r="A8" s="59" t="s">
        <v>274</v>
      </c>
      <c r="B8" t="s">
        <v>189</v>
      </c>
      <c r="C8" t="s">
        <v>193</v>
      </c>
      <c r="D8" t="s">
        <v>275</v>
      </c>
      <c r="G8" s="60" t="s">
        <v>57</v>
      </c>
      <c r="H8" s="61">
        <v>19328</v>
      </c>
      <c r="O8" s="60" t="s">
        <v>57</v>
      </c>
      <c r="P8" s="61">
        <v>3290</v>
      </c>
    </row>
    <row r="9" spans="1:17" x14ac:dyDescent="0.25">
      <c r="A9" s="60" t="s">
        <v>184</v>
      </c>
      <c r="B9" s="61">
        <v>1235</v>
      </c>
      <c r="C9" s="61">
        <v>3700</v>
      </c>
      <c r="D9" s="61">
        <v>4935</v>
      </c>
      <c r="G9" s="60" t="s">
        <v>67</v>
      </c>
      <c r="H9" s="61">
        <v>11616</v>
      </c>
      <c r="O9" s="62">
        <v>42370</v>
      </c>
      <c r="P9" s="61">
        <v>560</v>
      </c>
    </row>
    <row r="10" spans="1:17" x14ac:dyDescent="0.25">
      <c r="A10" s="60" t="s">
        <v>180</v>
      </c>
      <c r="B10" s="61">
        <v>1085</v>
      </c>
      <c r="C10" s="61">
        <v>4655</v>
      </c>
      <c r="D10" s="61">
        <v>5740</v>
      </c>
      <c r="G10" s="60" t="s">
        <v>202</v>
      </c>
      <c r="H10" s="61">
        <v>5397</v>
      </c>
      <c r="O10" s="62">
        <v>42371</v>
      </c>
      <c r="P10" s="61">
        <v>880</v>
      </c>
    </row>
    <row r="11" spans="1:17" x14ac:dyDescent="0.25">
      <c r="A11" s="60" t="s">
        <v>17</v>
      </c>
      <c r="B11" s="61">
        <v>1195</v>
      </c>
      <c r="C11" s="61">
        <v>4055</v>
      </c>
      <c r="D11" s="61">
        <v>5250</v>
      </c>
      <c r="O11" s="62">
        <v>42372</v>
      </c>
      <c r="P11" s="61">
        <v>570</v>
      </c>
    </row>
    <row r="12" spans="1:17" x14ac:dyDescent="0.25">
      <c r="A12" s="60" t="s">
        <v>19</v>
      </c>
      <c r="B12" s="61">
        <v>1105</v>
      </c>
      <c r="C12" s="61">
        <v>3285</v>
      </c>
      <c r="D12" s="61">
        <v>4390</v>
      </c>
      <c r="O12" s="62">
        <v>42374</v>
      </c>
      <c r="P12" s="61">
        <v>600</v>
      </c>
    </row>
    <row r="13" spans="1:17" x14ac:dyDescent="0.25">
      <c r="A13" s="60" t="s">
        <v>186</v>
      </c>
      <c r="B13" s="61">
        <v>860</v>
      </c>
      <c r="C13" s="61">
        <v>2500</v>
      </c>
      <c r="D13" s="61">
        <v>3360</v>
      </c>
      <c r="O13" s="62">
        <v>42375</v>
      </c>
      <c r="P13" s="61">
        <v>680</v>
      </c>
    </row>
    <row r="14" spans="1:17" x14ac:dyDescent="0.25">
      <c r="A14" s="60" t="s">
        <v>185</v>
      </c>
      <c r="B14" s="61">
        <v>715</v>
      </c>
      <c r="C14" s="61">
        <v>3755</v>
      </c>
      <c r="D14" s="61">
        <v>4470</v>
      </c>
      <c r="O14" s="60" t="s">
        <v>67</v>
      </c>
      <c r="P14" s="61">
        <v>1795</v>
      </c>
    </row>
    <row r="15" spans="1:17" x14ac:dyDescent="0.25">
      <c r="A15" s="60" t="s">
        <v>179</v>
      </c>
      <c r="B15" s="61">
        <v>1645</v>
      </c>
      <c r="C15" s="61">
        <v>3460</v>
      </c>
      <c r="D15" s="61">
        <v>5105</v>
      </c>
      <c r="O15" s="62">
        <v>42378</v>
      </c>
      <c r="P15" s="61">
        <v>630</v>
      </c>
    </row>
    <row r="16" spans="1:17" x14ac:dyDescent="0.25">
      <c r="A16" s="60" t="s">
        <v>21</v>
      </c>
      <c r="B16" s="61">
        <v>1190</v>
      </c>
      <c r="C16" s="61">
        <v>3815</v>
      </c>
      <c r="D16" s="61">
        <v>5005</v>
      </c>
      <c r="O16" s="62">
        <v>42379</v>
      </c>
      <c r="P16" s="61">
        <v>300</v>
      </c>
    </row>
    <row r="17" spans="1:16" x14ac:dyDescent="0.25">
      <c r="A17" s="60" t="s">
        <v>22</v>
      </c>
      <c r="B17" s="61">
        <v>540</v>
      </c>
      <c r="C17" s="61">
        <v>3995</v>
      </c>
      <c r="D17" s="61">
        <v>4535</v>
      </c>
      <c r="O17" s="62">
        <v>42381</v>
      </c>
      <c r="P17" s="61">
        <v>550</v>
      </c>
    </row>
    <row r="18" spans="1:16" x14ac:dyDescent="0.25">
      <c r="A18" s="60" t="s">
        <v>183</v>
      </c>
      <c r="B18" s="61">
        <v>1150</v>
      </c>
      <c r="C18" s="61">
        <v>2680</v>
      </c>
      <c r="D18" s="61">
        <v>3830</v>
      </c>
      <c r="O18" s="62">
        <v>42383</v>
      </c>
      <c r="P18" s="61">
        <v>315</v>
      </c>
    </row>
    <row r="19" spans="1:16" x14ac:dyDescent="0.25">
      <c r="A19" s="60" t="s">
        <v>182</v>
      </c>
      <c r="B19" s="61">
        <v>1235</v>
      </c>
      <c r="C19" s="61">
        <v>3020</v>
      </c>
      <c r="D19" s="61">
        <v>4255</v>
      </c>
      <c r="O19" s="60" t="s">
        <v>202</v>
      </c>
      <c r="P19" s="61">
        <v>1115</v>
      </c>
    </row>
    <row r="20" spans="1:16" x14ac:dyDescent="0.25">
      <c r="A20" s="60" t="s">
        <v>23</v>
      </c>
      <c r="B20" s="61">
        <v>865</v>
      </c>
      <c r="C20" s="61">
        <v>3960</v>
      </c>
      <c r="D20" s="61">
        <v>4825</v>
      </c>
      <c r="O20" s="62">
        <v>42384</v>
      </c>
      <c r="P20" s="61">
        <v>595</v>
      </c>
    </row>
    <row r="21" spans="1:16" x14ac:dyDescent="0.25">
      <c r="A21" s="60" t="s">
        <v>24</v>
      </c>
      <c r="B21" s="61">
        <v>1475</v>
      </c>
      <c r="C21" s="61">
        <v>3170</v>
      </c>
      <c r="D21" s="61">
        <v>4645</v>
      </c>
      <c r="O21" s="62">
        <v>42385</v>
      </c>
      <c r="P21" s="61">
        <v>520</v>
      </c>
    </row>
    <row r="22" spans="1:16" x14ac:dyDescent="0.25">
      <c r="A22" s="60" t="s">
        <v>25</v>
      </c>
      <c r="B22" s="61">
        <v>1095</v>
      </c>
      <c r="C22" s="61">
        <v>3710</v>
      </c>
      <c r="D22" s="61">
        <v>4805</v>
      </c>
      <c r="O22" s="60" t="s">
        <v>275</v>
      </c>
      <c r="P22" s="61">
        <v>6200</v>
      </c>
    </row>
    <row r="23" spans="1:16" x14ac:dyDescent="0.25">
      <c r="A23" s="60" t="s">
        <v>187</v>
      </c>
      <c r="B23" s="61">
        <v>1225</v>
      </c>
      <c r="C23" s="61">
        <v>3020</v>
      </c>
      <c r="D23" s="61">
        <v>4245</v>
      </c>
    </row>
    <row r="24" spans="1:16" x14ac:dyDescent="0.25">
      <c r="A24" s="60" t="s">
        <v>26</v>
      </c>
      <c r="B24" s="61">
        <v>990</v>
      </c>
      <c r="C24" s="61">
        <v>3095</v>
      </c>
      <c r="D24" s="61">
        <v>4085</v>
      </c>
    </row>
    <row r="25" spans="1:16" x14ac:dyDescent="0.25">
      <c r="A25" s="60" t="s">
        <v>27</v>
      </c>
      <c r="B25" s="61">
        <v>865</v>
      </c>
      <c r="C25" s="61">
        <v>3335</v>
      </c>
      <c r="D25" s="61">
        <v>4200</v>
      </c>
    </row>
    <row r="26" spans="1:16" x14ac:dyDescent="0.25">
      <c r="A26" s="60" t="s">
        <v>181</v>
      </c>
      <c r="B26" s="61">
        <v>1140</v>
      </c>
      <c r="C26" s="61">
        <v>3370</v>
      </c>
      <c r="D26" s="61">
        <v>4510</v>
      </c>
    </row>
    <row r="27" spans="1:16" x14ac:dyDescent="0.25">
      <c r="A27" s="60" t="s">
        <v>188</v>
      </c>
      <c r="B27" s="61">
        <v>1705</v>
      </c>
      <c r="C27" s="61">
        <v>4495</v>
      </c>
      <c r="D27" s="61">
        <v>6200</v>
      </c>
    </row>
    <row r="28" spans="1:16" x14ac:dyDescent="0.25">
      <c r="A28" s="60" t="s">
        <v>178</v>
      </c>
      <c r="B28" s="61">
        <v>1050</v>
      </c>
      <c r="C28" s="61">
        <v>2985</v>
      </c>
      <c r="D28" s="61">
        <v>4035</v>
      </c>
    </row>
    <row r="29" spans="1:16" x14ac:dyDescent="0.25">
      <c r="A29" s="60" t="s">
        <v>275</v>
      </c>
      <c r="B29" s="61">
        <v>22365</v>
      </c>
      <c r="C29" s="61">
        <v>70060</v>
      </c>
      <c r="D29" s="61">
        <v>92425</v>
      </c>
    </row>
  </sheetData>
  <pageMargins left="0.7" right="0.7" top="0.75" bottom="0.75" header="0.3" footer="0.3"/>
  <pageSetup paperSize="9"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topLeftCell="A8" workbookViewId="0">
      <selection activeCell="C16" sqref="C16"/>
    </sheetView>
  </sheetViews>
  <sheetFormatPr defaultRowHeight="15" x14ac:dyDescent="0.25"/>
  <cols>
    <col min="1" max="1" width="14" customWidth="1"/>
    <col min="2" max="2" width="27.140625" customWidth="1"/>
    <col min="3" max="3" width="15.5703125" customWidth="1"/>
    <col min="4" max="4" width="14" customWidth="1"/>
    <col min="5" max="5" width="17.5703125" style="3" customWidth="1"/>
    <col min="6" max="7" width="14" style="3" customWidth="1"/>
    <col min="8" max="8" width="15.7109375" style="3" customWidth="1"/>
    <col min="9" max="10" width="16.7109375" style="3" customWidth="1"/>
    <col min="11" max="11" width="27.140625" style="3" customWidth="1"/>
    <col min="12" max="12" width="14" style="3" customWidth="1"/>
    <col min="14" max="14" width="22.85546875" customWidth="1"/>
    <col min="15" max="17" width="15.5703125" customWidth="1"/>
  </cols>
  <sheetData>
    <row r="1" spans="1:18" x14ac:dyDescent="0.25">
      <c r="A1" s="1" t="s">
        <v>240</v>
      </c>
      <c r="C1" t="s">
        <v>252</v>
      </c>
      <c r="D1" s="3"/>
      <c r="E1" s="3" t="s">
        <v>262</v>
      </c>
      <c r="K1" s="3" t="s">
        <v>254</v>
      </c>
      <c r="L1" s="3" t="s">
        <v>255</v>
      </c>
      <c r="M1" s="48" t="s">
        <v>253</v>
      </c>
    </row>
    <row r="2" spans="1:18" x14ac:dyDescent="0.25">
      <c r="A2" t="s">
        <v>243</v>
      </c>
      <c r="C2" t="s">
        <v>244</v>
      </c>
      <c r="D2" s="3"/>
      <c r="E2" s="3" t="s">
        <v>263</v>
      </c>
      <c r="L2" s="3" t="s">
        <v>256</v>
      </c>
      <c r="M2" s="48" t="s">
        <v>257</v>
      </c>
    </row>
    <row r="3" spans="1:18" x14ac:dyDescent="0.25">
      <c r="C3" t="s">
        <v>261</v>
      </c>
      <c r="D3" s="3"/>
      <c r="L3" s="3" t="s">
        <v>258</v>
      </c>
      <c r="M3" s="48" t="s">
        <v>259</v>
      </c>
    </row>
    <row r="4" spans="1:18" x14ac:dyDescent="0.25">
      <c r="D4" s="3"/>
    </row>
    <row r="5" spans="1:18" x14ac:dyDescent="0.25">
      <c r="A5" s="12" t="s">
        <v>190</v>
      </c>
      <c r="B5" s="12" t="s">
        <v>190</v>
      </c>
      <c r="C5" s="12" t="s">
        <v>190</v>
      </c>
      <c r="D5" s="12" t="s">
        <v>190</v>
      </c>
      <c r="E5" s="11" t="s">
        <v>191</v>
      </c>
      <c r="F5" s="11" t="s">
        <v>191</v>
      </c>
      <c r="G5" s="11" t="s">
        <v>191</v>
      </c>
      <c r="H5" s="11" t="s">
        <v>191</v>
      </c>
      <c r="I5" s="11" t="s">
        <v>191</v>
      </c>
      <c r="J5" s="11" t="s">
        <v>251</v>
      </c>
      <c r="K5" s="11" t="s">
        <v>191</v>
      </c>
      <c r="L5" s="11" t="s">
        <v>191</v>
      </c>
    </row>
    <row r="7" spans="1:18" x14ac:dyDescent="0.25">
      <c r="A7" s="1" t="s">
        <v>4</v>
      </c>
      <c r="B7" s="1" t="s">
        <v>5</v>
      </c>
      <c r="C7" s="1" t="s">
        <v>6</v>
      </c>
      <c r="D7" s="1" t="s">
        <v>7</v>
      </c>
      <c r="E7" s="4" t="s">
        <v>8</v>
      </c>
      <c r="F7" s="4" t="s">
        <v>9</v>
      </c>
      <c r="G7" s="4" t="s">
        <v>286</v>
      </c>
      <c r="H7" s="4" t="s">
        <v>10</v>
      </c>
      <c r="I7" s="4" t="s">
        <v>11</v>
      </c>
      <c r="J7" s="4" t="s">
        <v>250</v>
      </c>
      <c r="K7" s="4" t="s">
        <v>12</v>
      </c>
      <c r="L7" s="4" t="s">
        <v>13</v>
      </c>
      <c r="N7" s="55" t="s">
        <v>17</v>
      </c>
      <c r="O7" t="s">
        <v>268</v>
      </c>
    </row>
    <row r="8" spans="1:18" x14ac:dyDescent="0.25">
      <c r="A8" s="2">
        <v>42440</v>
      </c>
      <c r="B8" t="s">
        <v>14</v>
      </c>
      <c r="C8" t="s">
        <v>15</v>
      </c>
      <c r="D8" t="s">
        <v>16</v>
      </c>
      <c r="E8" s="3">
        <v>82.4</v>
      </c>
      <c r="F8" s="3">
        <v>65</v>
      </c>
      <c r="G8" s="3">
        <v>1549</v>
      </c>
      <c r="H8" s="3">
        <v>1.02</v>
      </c>
      <c r="I8" s="3">
        <v>4.79</v>
      </c>
      <c r="J8" s="6">
        <f>35/(TBLFitnessTest[[#This Row],[Speed - 40m (s)]]-TBLFitnessTest[[#This Row],[Speed - 5m (s)]])*3.6</f>
        <v>33.421750663129977</v>
      </c>
      <c r="K8" s="3">
        <v>2240</v>
      </c>
      <c r="L8" s="3">
        <v>16</v>
      </c>
      <c r="O8" t="s">
        <v>264</v>
      </c>
      <c r="P8" t="s">
        <v>265</v>
      </c>
      <c r="Q8" t="s">
        <v>266</v>
      </c>
    </row>
    <row r="9" spans="1:18" x14ac:dyDescent="0.25">
      <c r="A9" s="2">
        <v>42440</v>
      </c>
      <c r="B9" t="s">
        <v>14</v>
      </c>
      <c r="C9" t="s">
        <v>17</v>
      </c>
      <c r="D9" t="s">
        <v>18</v>
      </c>
      <c r="E9" s="3">
        <v>79</v>
      </c>
      <c r="F9" s="3">
        <v>71</v>
      </c>
      <c r="G9" s="3">
        <v>1720</v>
      </c>
      <c r="H9" s="3">
        <v>1.0900000000000001</v>
      </c>
      <c r="I9" s="3">
        <v>4.7699999999999996</v>
      </c>
      <c r="J9" s="6">
        <f>35/(TBLFitnessTest[[#This Row],[Speed - 40m (s)]]-TBLFitnessTest[[#This Row],[Speed - 5m (s)]])*3.6</f>
        <v>34.239130434782616</v>
      </c>
      <c r="K9" s="3">
        <v>1800</v>
      </c>
      <c r="L9" s="3">
        <v>16.100000000000001</v>
      </c>
      <c r="N9" s="55" t="s">
        <v>269</v>
      </c>
      <c r="O9">
        <f>SUMIFS(TBLFitnessTest[Speed - 5m (s)],TBLFitnessTest[Test Label],$N9,TBLFitnessTest[Athlete Name],$N$7)</f>
        <v>1.05</v>
      </c>
      <c r="P9">
        <f>SUMIFS(TBLFitnessTest[Speed - 40m (s)],TBLFitnessTest[Test Label],$N9,TBLFitnessTest[Athlete Name],$N$7)</f>
        <v>4.72</v>
      </c>
      <c r="Q9">
        <f>SUMIFS(TBLFitnessTest[Fitness - YoYo Distance (m)],TBLFitnessTest[Test Label],$N9,TBLFitnessTest[Athlete Name],$N$7)</f>
        <v>1840</v>
      </c>
      <c r="R9" t="s">
        <v>293</v>
      </c>
    </row>
    <row r="10" spans="1:18" x14ac:dyDescent="0.25">
      <c r="A10" s="2">
        <v>42440</v>
      </c>
      <c r="B10" t="s">
        <v>14</v>
      </c>
      <c r="C10" t="s">
        <v>19</v>
      </c>
      <c r="D10" t="s">
        <v>20</v>
      </c>
      <c r="E10" s="3">
        <v>75.8</v>
      </c>
      <c r="F10" s="3">
        <v>47</v>
      </c>
      <c r="G10" s="3">
        <v>1538</v>
      </c>
      <c r="H10" s="3">
        <v>1.01</v>
      </c>
      <c r="I10" s="3">
        <v>4.88</v>
      </c>
      <c r="J10" s="6">
        <f>35/(TBLFitnessTest[[#This Row],[Speed - 40m (s)]]-TBLFitnessTest[[#This Row],[Speed - 5m (s)]])*3.6</f>
        <v>32.558139534883715</v>
      </c>
      <c r="K10" s="3">
        <v>1840</v>
      </c>
      <c r="L10" s="3">
        <v>16.7</v>
      </c>
      <c r="N10" s="55" t="s">
        <v>270</v>
      </c>
      <c r="O10">
        <f>SUMIFS(TBLFitnessTest[Speed - 5m (s)],TBLFitnessTest[Test Label],$N10,TBLFitnessTest[Athlete Name],$N$7)</f>
        <v>1.01</v>
      </c>
      <c r="P10">
        <f>SUMIFS(TBLFitnessTest[Speed - 40m (s)],TBLFitnessTest[Test Label],$N10,TBLFitnessTest[Athlete Name],$N$7)</f>
        <v>4.6900000000000004</v>
      </c>
      <c r="Q10">
        <f>SUMIFS(TBLFitnessTest[Fitness - YoYo Distance (m)],TBLFitnessTest[Test Label],$N10,TBLFitnessTest[Athlete Name],$N$7)</f>
        <v>2120</v>
      </c>
      <c r="R10" t="s">
        <v>294</v>
      </c>
    </row>
    <row r="11" spans="1:18" x14ac:dyDescent="0.25">
      <c r="A11" s="2">
        <v>42440</v>
      </c>
      <c r="B11" t="s">
        <v>14</v>
      </c>
      <c r="C11" t="s">
        <v>21</v>
      </c>
      <c r="D11" t="s">
        <v>16</v>
      </c>
      <c r="E11" s="3">
        <v>90.4</v>
      </c>
      <c r="F11" s="3">
        <v>84</v>
      </c>
      <c r="G11" s="3">
        <v>1635</v>
      </c>
      <c r="H11" s="3">
        <v>1.02</v>
      </c>
      <c r="I11" s="3">
        <v>4.87</v>
      </c>
      <c r="J11" s="6">
        <f>35/(TBLFitnessTest[[#This Row],[Speed - 40m (s)]]-TBLFitnessTest[[#This Row],[Speed - 5m (s)]])*3.6</f>
        <v>32.727272727272727</v>
      </c>
      <c r="K11" s="3">
        <v>2080</v>
      </c>
      <c r="L11" s="3">
        <v>16.600000000000001</v>
      </c>
      <c r="N11" s="55" t="s">
        <v>18</v>
      </c>
      <c r="O11" s="66">
        <f>AVERAGEIF(TBLFitnessTest[Position],$N11,TBLFitnessTest[Speed - 5m (s)])</f>
        <v>1.0589999999999999</v>
      </c>
      <c r="P11" s="66">
        <f>AVERAGEIF(TBLFitnessTest[Position],$N11,TBLFitnessTest[Speed - 40m (s)])</f>
        <v>4.8285</v>
      </c>
      <c r="Q11" s="67">
        <f>AVERAGEIF(TBLFitnessTest[Position],$N11,TBLFitnessTest[Fitness - YoYo Distance (m)])</f>
        <v>2008</v>
      </c>
      <c r="R11" t="s">
        <v>295</v>
      </c>
    </row>
    <row r="12" spans="1:18" x14ac:dyDescent="0.25">
      <c r="A12" s="2">
        <v>42440</v>
      </c>
      <c r="B12" t="s">
        <v>14</v>
      </c>
      <c r="C12" t="s">
        <v>22</v>
      </c>
      <c r="D12" t="s">
        <v>18</v>
      </c>
      <c r="E12" s="3">
        <v>91.4</v>
      </c>
      <c r="F12" s="3">
        <v>100</v>
      </c>
      <c r="G12" s="3">
        <v>1598</v>
      </c>
      <c r="H12" s="3">
        <v>1.01</v>
      </c>
      <c r="I12" s="3">
        <v>4.91</v>
      </c>
      <c r="J12" s="6">
        <f>35/(TBLFitnessTest[[#This Row],[Speed - 40m (s)]]-TBLFitnessTest[[#This Row],[Speed - 5m (s)]])*3.6</f>
        <v>32.307692307692299</v>
      </c>
      <c r="K12" s="3">
        <v>2080</v>
      </c>
      <c r="L12" s="3">
        <v>16.600000000000001</v>
      </c>
    </row>
    <row r="13" spans="1:18" x14ac:dyDescent="0.25">
      <c r="A13" s="2">
        <v>42440</v>
      </c>
      <c r="B13" t="s">
        <v>14</v>
      </c>
      <c r="C13" t="s">
        <v>23</v>
      </c>
      <c r="D13" t="s">
        <v>20</v>
      </c>
      <c r="E13" s="3">
        <v>87.4</v>
      </c>
      <c r="F13" s="3">
        <v>82</v>
      </c>
      <c r="G13" s="3">
        <v>1699</v>
      </c>
      <c r="H13" s="3">
        <v>1.05</v>
      </c>
      <c r="I13" s="3">
        <v>4.82</v>
      </c>
      <c r="J13" s="6">
        <f>35/(TBLFitnessTest[[#This Row],[Speed - 40m (s)]]-TBLFitnessTest[[#This Row],[Speed - 5m (s)]])*3.6</f>
        <v>33.42175066312997</v>
      </c>
      <c r="K13" s="3">
        <v>1960</v>
      </c>
      <c r="L13" s="3">
        <v>15.8</v>
      </c>
    </row>
    <row r="14" spans="1:18" x14ac:dyDescent="0.25">
      <c r="A14" s="2">
        <v>42440</v>
      </c>
      <c r="B14" t="s">
        <v>14</v>
      </c>
      <c r="C14" t="s">
        <v>24</v>
      </c>
      <c r="D14" t="s">
        <v>16</v>
      </c>
      <c r="E14" s="3">
        <v>84.5</v>
      </c>
      <c r="F14" s="3">
        <v>68</v>
      </c>
      <c r="G14" s="3">
        <v>1612</v>
      </c>
      <c r="H14" s="3">
        <v>1.01</v>
      </c>
      <c r="I14" s="3">
        <v>5</v>
      </c>
      <c r="J14" s="6">
        <f>35/(TBLFitnessTest[[#This Row],[Speed - 40m (s)]]-TBLFitnessTest[[#This Row],[Speed - 5m (s)]])*3.6</f>
        <v>31.578947368421048</v>
      </c>
      <c r="K14" s="3">
        <v>1840</v>
      </c>
      <c r="L14" s="3">
        <v>16.5</v>
      </c>
    </row>
    <row r="15" spans="1:18" x14ac:dyDescent="0.25">
      <c r="A15" s="2">
        <v>42440</v>
      </c>
      <c r="B15" t="s">
        <v>14</v>
      </c>
      <c r="C15" t="s">
        <v>25</v>
      </c>
      <c r="D15" t="s">
        <v>18</v>
      </c>
      <c r="E15" s="3">
        <v>79</v>
      </c>
      <c r="F15" s="3">
        <v>55</v>
      </c>
      <c r="G15" s="3">
        <v>1754</v>
      </c>
      <c r="H15" s="3">
        <v>1.06</v>
      </c>
      <c r="I15" s="3">
        <v>4.99</v>
      </c>
      <c r="J15" s="6">
        <f>35/(TBLFitnessTest[[#This Row],[Speed - 40m (s)]]-TBLFitnessTest[[#This Row],[Speed - 5m (s)]])*3.6</f>
        <v>32.061068702290072</v>
      </c>
      <c r="K15" s="3">
        <v>1920</v>
      </c>
      <c r="L15" s="3">
        <v>15.5</v>
      </c>
    </row>
    <row r="16" spans="1:18" x14ac:dyDescent="0.25">
      <c r="A16" s="2">
        <v>42440</v>
      </c>
      <c r="B16" t="s">
        <v>14</v>
      </c>
      <c r="C16" t="s">
        <v>26</v>
      </c>
      <c r="D16" t="s">
        <v>20</v>
      </c>
      <c r="E16" s="3">
        <v>82.2</v>
      </c>
      <c r="F16" s="3">
        <v>71</v>
      </c>
      <c r="G16" s="3">
        <v>1801</v>
      </c>
      <c r="H16" s="3">
        <v>1.04</v>
      </c>
      <c r="I16" s="3">
        <v>4.79</v>
      </c>
      <c r="J16" s="6">
        <f>35/(TBLFitnessTest[[#This Row],[Speed - 40m (s)]]-TBLFitnessTest[[#This Row],[Speed - 5m (s)]])*3.6</f>
        <v>33.6</v>
      </c>
      <c r="K16" s="3">
        <v>1760</v>
      </c>
      <c r="L16" s="3">
        <v>15.9</v>
      </c>
    </row>
    <row r="17" spans="1:12" x14ac:dyDescent="0.25">
      <c r="A17" s="2">
        <v>42440</v>
      </c>
      <c r="B17" t="s">
        <v>14</v>
      </c>
      <c r="C17" t="s">
        <v>27</v>
      </c>
      <c r="D17" t="s">
        <v>16</v>
      </c>
      <c r="E17" s="3">
        <v>85.6</v>
      </c>
      <c r="F17" s="3">
        <v>58</v>
      </c>
      <c r="G17" s="3">
        <v>1724</v>
      </c>
      <c r="H17" s="3">
        <v>1.01</v>
      </c>
      <c r="I17" s="3">
        <v>4.6900000000000004</v>
      </c>
      <c r="J17" s="6">
        <f>35/(TBLFitnessTest[[#This Row],[Speed - 40m (s)]]-TBLFitnessTest[[#This Row],[Speed - 5m (s)]])*3.6</f>
        <v>34.239130434782602</v>
      </c>
      <c r="K17" s="3">
        <v>2120</v>
      </c>
      <c r="L17" s="3">
        <v>15.4</v>
      </c>
    </row>
    <row r="18" spans="1:12" x14ac:dyDescent="0.25">
      <c r="A18" s="2">
        <v>42510</v>
      </c>
      <c r="B18" t="s">
        <v>28</v>
      </c>
      <c r="C18" t="s">
        <v>15</v>
      </c>
      <c r="D18" t="s">
        <v>16</v>
      </c>
      <c r="E18" s="3">
        <v>82.9</v>
      </c>
      <c r="F18" s="3">
        <v>69</v>
      </c>
      <c r="G18" s="3">
        <v>1661</v>
      </c>
      <c r="H18" s="3">
        <v>1.02</v>
      </c>
      <c r="I18" s="3">
        <v>4.67</v>
      </c>
      <c r="J18" s="6">
        <f>35/(TBLFitnessTest[[#This Row],[Speed - 40m (s)]]-TBLFitnessTest[[#This Row],[Speed - 5m (s)]])*3.6</f>
        <v>34.520547945205486</v>
      </c>
      <c r="K18" s="3">
        <v>1920</v>
      </c>
      <c r="L18" s="3">
        <v>16.899999999999999</v>
      </c>
    </row>
    <row r="19" spans="1:12" x14ac:dyDescent="0.25">
      <c r="A19" s="2">
        <v>42510</v>
      </c>
      <c r="B19" t="s">
        <v>28</v>
      </c>
      <c r="C19" t="s">
        <v>17</v>
      </c>
      <c r="D19" t="s">
        <v>18</v>
      </c>
      <c r="E19" s="3">
        <v>79.900000000000006</v>
      </c>
      <c r="F19" s="3">
        <v>78</v>
      </c>
      <c r="G19" s="3">
        <v>1731</v>
      </c>
      <c r="H19" s="3">
        <v>1.07</v>
      </c>
      <c r="I19" s="3">
        <v>4.67</v>
      </c>
      <c r="J19" s="6">
        <f>35/(TBLFitnessTest[[#This Row],[Speed - 40m (s)]]-TBLFitnessTest[[#This Row],[Speed - 5m (s)]])*3.6</f>
        <v>35.000000000000007</v>
      </c>
      <c r="K19" s="3">
        <v>1880</v>
      </c>
      <c r="L19" s="3">
        <v>15.6</v>
      </c>
    </row>
    <row r="20" spans="1:12" x14ac:dyDescent="0.25">
      <c r="A20" s="2">
        <v>42510</v>
      </c>
      <c r="B20" t="s">
        <v>28</v>
      </c>
      <c r="C20" t="s">
        <v>19</v>
      </c>
      <c r="D20" t="s">
        <v>20</v>
      </c>
      <c r="E20" s="3">
        <v>75.5</v>
      </c>
      <c r="F20" s="3">
        <v>49</v>
      </c>
      <c r="G20" s="3">
        <v>1776</v>
      </c>
      <c r="H20" s="3">
        <v>1.02</v>
      </c>
      <c r="I20" s="3">
        <v>4.87</v>
      </c>
      <c r="J20" s="6">
        <f>35/(TBLFitnessTest[[#This Row],[Speed - 40m (s)]]-TBLFitnessTest[[#This Row],[Speed - 5m (s)]])*3.6</f>
        <v>32.727272727272727</v>
      </c>
      <c r="K20" s="3">
        <v>1840</v>
      </c>
      <c r="L20" s="3">
        <v>16.899999999999999</v>
      </c>
    </row>
    <row r="21" spans="1:12" x14ac:dyDescent="0.25">
      <c r="A21" s="2">
        <v>42510</v>
      </c>
      <c r="B21" t="s">
        <v>28</v>
      </c>
      <c r="C21" t="s">
        <v>21</v>
      </c>
      <c r="D21" t="s">
        <v>16</v>
      </c>
      <c r="E21" s="3">
        <v>90</v>
      </c>
      <c r="F21" s="3">
        <v>80</v>
      </c>
      <c r="G21" s="3">
        <v>1654</v>
      </c>
      <c r="H21" s="3">
        <v>1.05</v>
      </c>
      <c r="I21" s="3">
        <v>4.9000000000000004</v>
      </c>
      <c r="J21" s="6">
        <f>35/(TBLFitnessTest[[#This Row],[Speed - 40m (s)]]-TBLFitnessTest[[#This Row],[Speed - 5m (s)]])*3.6</f>
        <v>32.727272727272727</v>
      </c>
      <c r="K21" s="3">
        <v>1800</v>
      </c>
      <c r="L21" s="3">
        <v>16.399999999999999</v>
      </c>
    </row>
    <row r="22" spans="1:12" x14ac:dyDescent="0.25">
      <c r="A22" s="2">
        <v>42510</v>
      </c>
      <c r="B22" t="s">
        <v>28</v>
      </c>
      <c r="C22" t="s">
        <v>22</v>
      </c>
      <c r="D22" t="s">
        <v>18</v>
      </c>
      <c r="E22" s="3">
        <v>91.2</v>
      </c>
      <c r="F22" s="3">
        <v>95</v>
      </c>
      <c r="G22" s="3">
        <v>1642</v>
      </c>
      <c r="H22" s="3">
        <v>1.08</v>
      </c>
      <c r="I22" s="3">
        <v>4.87</v>
      </c>
      <c r="J22" s="6">
        <f>35/(TBLFitnessTest[[#This Row],[Speed - 40m (s)]]-TBLFitnessTest[[#This Row],[Speed - 5m (s)]])*3.6</f>
        <v>33.245382585751976</v>
      </c>
      <c r="K22" s="3">
        <v>2080</v>
      </c>
      <c r="L22" s="3">
        <v>16</v>
      </c>
    </row>
    <row r="23" spans="1:12" x14ac:dyDescent="0.25">
      <c r="A23" s="2">
        <v>42510</v>
      </c>
      <c r="B23" t="s">
        <v>28</v>
      </c>
      <c r="C23" t="s">
        <v>23</v>
      </c>
      <c r="D23" t="s">
        <v>20</v>
      </c>
      <c r="E23" s="3">
        <v>88</v>
      </c>
      <c r="F23" s="3">
        <v>84</v>
      </c>
      <c r="G23" s="3">
        <v>1683</v>
      </c>
      <c r="H23" s="3">
        <v>1.05</v>
      </c>
      <c r="I23" s="3">
        <v>4.8600000000000003</v>
      </c>
      <c r="J23" s="6">
        <f>35/(TBLFitnessTest[[#This Row],[Speed - 40m (s)]]-TBLFitnessTest[[#This Row],[Speed - 5m (s)]])*3.6</f>
        <v>33.070866141732282</v>
      </c>
      <c r="K23" s="3">
        <v>2000</v>
      </c>
      <c r="L23" s="3">
        <v>16</v>
      </c>
    </row>
    <row r="24" spans="1:12" x14ac:dyDescent="0.25">
      <c r="A24" s="2">
        <v>42510</v>
      </c>
      <c r="B24" t="s">
        <v>28</v>
      </c>
      <c r="C24" t="s">
        <v>24</v>
      </c>
      <c r="D24" t="s">
        <v>16</v>
      </c>
      <c r="E24" s="3">
        <v>85</v>
      </c>
      <c r="F24" s="3">
        <v>65</v>
      </c>
      <c r="G24" s="3">
        <v>1671</v>
      </c>
      <c r="H24" s="3">
        <v>1.07</v>
      </c>
      <c r="I24" s="3">
        <v>4.7300000000000004</v>
      </c>
      <c r="J24" s="6">
        <f>35/(TBLFitnessTest[[#This Row],[Speed - 40m (s)]]-TBLFitnessTest[[#This Row],[Speed - 5m (s)]])*3.6</f>
        <v>34.42622950819672</v>
      </c>
      <c r="K24" s="3">
        <v>2080</v>
      </c>
      <c r="L24" s="3">
        <v>15.9</v>
      </c>
    </row>
    <row r="25" spans="1:12" x14ac:dyDescent="0.25">
      <c r="A25" s="2">
        <v>42510</v>
      </c>
      <c r="B25" t="s">
        <v>28</v>
      </c>
      <c r="C25" t="s">
        <v>25</v>
      </c>
      <c r="D25" t="s">
        <v>18</v>
      </c>
      <c r="E25" s="3">
        <v>78.7</v>
      </c>
      <c r="F25" s="3">
        <v>59</v>
      </c>
      <c r="G25" s="3">
        <v>1684</v>
      </c>
      <c r="H25" s="3">
        <v>1.08</v>
      </c>
      <c r="I25" s="3">
        <v>4.9400000000000004</v>
      </c>
      <c r="J25" s="6">
        <f>35/(TBLFitnessTest[[#This Row],[Speed - 40m (s)]]-TBLFitnessTest[[#This Row],[Speed - 5m (s)]])*3.6</f>
        <v>32.64248704663212</v>
      </c>
      <c r="K25" s="3">
        <v>2080</v>
      </c>
      <c r="L25" s="3">
        <v>15.7</v>
      </c>
    </row>
    <row r="26" spans="1:12" x14ac:dyDescent="0.25">
      <c r="A26" s="2">
        <v>42510</v>
      </c>
      <c r="B26" t="s">
        <v>28</v>
      </c>
      <c r="C26" t="s">
        <v>26</v>
      </c>
      <c r="D26" t="s">
        <v>20</v>
      </c>
      <c r="E26" s="3">
        <v>82.5</v>
      </c>
      <c r="F26" s="3">
        <v>68</v>
      </c>
      <c r="G26" s="3">
        <v>1534</v>
      </c>
      <c r="H26" s="3">
        <v>1.08</v>
      </c>
      <c r="I26" s="3">
        <v>4.82</v>
      </c>
      <c r="J26" s="6">
        <f>35/(TBLFitnessTest[[#This Row],[Speed - 40m (s)]]-TBLFitnessTest[[#This Row],[Speed - 5m (s)]])*3.6</f>
        <v>33.689839572192511</v>
      </c>
      <c r="K26" s="3">
        <v>2080</v>
      </c>
      <c r="L26" s="3">
        <v>16.399999999999999</v>
      </c>
    </row>
    <row r="27" spans="1:12" x14ac:dyDescent="0.25">
      <c r="A27" s="2">
        <v>42510</v>
      </c>
      <c r="B27" t="s">
        <v>28</v>
      </c>
      <c r="C27" t="s">
        <v>27</v>
      </c>
      <c r="D27" t="s">
        <v>16</v>
      </c>
      <c r="E27" s="3">
        <v>85.7</v>
      </c>
      <c r="F27" s="3">
        <v>57</v>
      </c>
      <c r="G27" s="3">
        <v>1596</v>
      </c>
      <c r="H27" s="3">
        <v>1.02</v>
      </c>
      <c r="I27" s="3">
        <v>4.74</v>
      </c>
      <c r="J27" s="6">
        <f>35/(TBLFitnessTest[[#This Row],[Speed - 40m (s)]]-TBLFitnessTest[[#This Row],[Speed - 5m (s)]])*3.6</f>
        <v>33.87096774193548</v>
      </c>
      <c r="K27" s="3">
        <v>1800</v>
      </c>
      <c r="L27" s="3">
        <v>16.8</v>
      </c>
    </row>
    <row r="28" spans="1:12" x14ac:dyDescent="0.25">
      <c r="A28" s="2">
        <v>42572</v>
      </c>
      <c r="B28" t="s">
        <v>269</v>
      </c>
      <c r="C28" t="s">
        <v>17</v>
      </c>
      <c r="D28" t="s">
        <v>18</v>
      </c>
      <c r="E28" s="3">
        <v>80.099999999999994</v>
      </c>
      <c r="F28" s="3">
        <v>82</v>
      </c>
      <c r="G28" s="3">
        <v>1699</v>
      </c>
      <c r="H28" s="3">
        <v>1.05</v>
      </c>
      <c r="I28" s="3">
        <v>4.72</v>
      </c>
      <c r="J28" s="6">
        <f>35/(TBLFitnessTest[[#This Row],[Speed - 40m (s)]]-TBLFitnessTest[[#This Row],[Speed - 5m (s)]])*3.6</f>
        <v>34.332425068119889</v>
      </c>
      <c r="K28" s="3">
        <v>1840</v>
      </c>
      <c r="L28" s="3">
        <v>16</v>
      </c>
    </row>
    <row r="29" spans="1:12" x14ac:dyDescent="0.25">
      <c r="A29" s="2">
        <v>42572</v>
      </c>
      <c r="B29" t="s">
        <v>269</v>
      </c>
      <c r="C29" t="s">
        <v>19</v>
      </c>
      <c r="D29" t="s">
        <v>20</v>
      </c>
      <c r="E29" s="3">
        <v>74.900000000000006</v>
      </c>
      <c r="F29" s="3">
        <v>46</v>
      </c>
      <c r="G29" s="3">
        <v>1626</v>
      </c>
      <c r="H29" s="3">
        <v>1.0900000000000001</v>
      </c>
      <c r="I29" s="3">
        <v>4.74</v>
      </c>
      <c r="J29" s="6">
        <f>35/(TBLFitnessTest[[#This Row],[Speed - 40m (s)]]-TBLFitnessTest[[#This Row],[Speed - 5m (s)]])*3.6</f>
        <v>34.520547945205479</v>
      </c>
      <c r="K29" s="3">
        <v>1880</v>
      </c>
      <c r="L29" s="3">
        <v>16.3</v>
      </c>
    </row>
    <row r="30" spans="1:12" x14ac:dyDescent="0.25">
      <c r="A30" s="2">
        <v>42572</v>
      </c>
      <c r="B30" t="s">
        <v>269</v>
      </c>
      <c r="C30" t="s">
        <v>21</v>
      </c>
      <c r="D30" t="s">
        <v>16</v>
      </c>
      <c r="E30" s="3">
        <v>89.4</v>
      </c>
      <c r="F30" s="3">
        <v>75</v>
      </c>
      <c r="G30" s="3">
        <v>1569</v>
      </c>
      <c r="H30" s="3">
        <v>1.07</v>
      </c>
      <c r="I30" s="3">
        <v>4.78</v>
      </c>
      <c r="J30" s="6">
        <f>35/(TBLFitnessTest[[#This Row],[Speed - 40m (s)]]-TBLFitnessTest[[#This Row],[Speed - 5m (s)]])*3.6</f>
        <v>33.962264150943398</v>
      </c>
      <c r="K30" s="3">
        <v>2000</v>
      </c>
      <c r="L30" s="3">
        <v>16.2</v>
      </c>
    </row>
    <row r="31" spans="1:12" x14ac:dyDescent="0.25">
      <c r="A31" s="2">
        <v>42572</v>
      </c>
      <c r="B31" t="s">
        <v>269</v>
      </c>
      <c r="C31" t="s">
        <v>22</v>
      </c>
      <c r="D31" t="s">
        <v>18</v>
      </c>
      <c r="E31" s="3">
        <v>92</v>
      </c>
      <c r="F31" s="3">
        <v>92</v>
      </c>
      <c r="G31" s="3">
        <v>1732</v>
      </c>
      <c r="H31" s="3">
        <v>1.06</v>
      </c>
      <c r="I31" s="3">
        <v>4.8899999999999997</v>
      </c>
      <c r="J31" s="6">
        <f>35/(TBLFitnessTest[[#This Row],[Speed - 40m (s)]]-TBLFitnessTest[[#This Row],[Speed - 5m (s)]])*3.6</f>
        <v>32.898172323759795</v>
      </c>
      <c r="K31" s="3">
        <v>1800</v>
      </c>
      <c r="L31" s="3">
        <v>15.5</v>
      </c>
    </row>
    <row r="32" spans="1:12" x14ac:dyDescent="0.25">
      <c r="A32" s="2">
        <v>42572</v>
      </c>
      <c r="B32" t="s">
        <v>269</v>
      </c>
      <c r="C32" t="s">
        <v>23</v>
      </c>
      <c r="D32" t="s">
        <v>20</v>
      </c>
      <c r="E32" s="3">
        <v>87.8</v>
      </c>
      <c r="F32" s="3">
        <v>89</v>
      </c>
      <c r="G32" s="3">
        <v>1810</v>
      </c>
      <c r="H32" s="3">
        <v>1.04</v>
      </c>
      <c r="I32" s="3">
        <v>4.74</v>
      </c>
      <c r="J32" s="6">
        <f>35/(TBLFitnessTest[[#This Row],[Speed - 40m (s)]]-TBLFitnessTest[[#This Row],[Speed - 5m (s)]])*3.6</f>
        <v>34.054054054054056</v>
      </c>
      <c r="K32" s="3">
        <v>1760</v>
      </c>
      <c r="L32" s="3">
        <v>15.5</v>
      </c>
    </row>
    <row r="33" spans="1:12" x14ac:dyDescent="0.25">
      <c r="A33" s="2">
        <v>42572</v>
      </c>
      <c r="B33" t="s">
        <v>269</v>
      </c>
      <c r="C33" t="s">
        <v>24</v>
      </c>
      <c r="D33" t="s">
        <v>16</v>
      </c>
      <c r="E33" s="3">
        <v>85.2</v>
      </c>
      <c r="F33" s="3">
        <v>69</v>
      </c>
      <c r="G33" s="3">
        <v>1758</v>
      </c>
      <c r="H33" s="3">
        <v>1.1000000000000001</v>
      </c>
      <c r="I33" s="3">
        <v>4.95</v>
      </c>
      <c r="J33" s="6">
        <f>35/(TBLFitnessTest[[#This Row],[Speed - 40m (s)]]-TBLFitnessTest[[#This Row],[Speed - 5m (s)]])*3.6</f>
        <v>32.727272727272727</v>
      </c>
      <c r="K33" s="3">
        <v>2240</v>
      </c>
      <c r="L33" s="3">
        <v>16.2</v>
      </c>
    </row>
    <row r="34" spans="1:12" x14ac:dyDescent="0.25">
      <c r="A34" s="2">
        <v>42572</v>
      </c>
      <c r="B34" t="s">
        <v>269</v>
      </c>
      <c r="C34" t="s">
        <v>26</v>
      </c>
      <c r="D34" t="s">
        <v>20</v>
      </c>
      <c r="E34" s="3">
        <v>82.9</v>
      </c>
      <c r="F34" s="3">
        <v>64</v>
      </c>
      <c r="G34" s="3">
        <v>1610</v>
      </c>
      <c r="H34" s="3">
        <v>1.02</v>
      </c>
      <c r="I34" s="3">
        <v>4.6900000000000004</v>
      </c>
      <c r="J34" s="6">
        <f>35/(TBLFitnessTest[[#This Row],[Speed - 40m (s)]]-TBLFitnessTest[[#This Row],[Speed - 5m (s)]])*3.6</f>
        <v>34.332425068119889</v>
      </c>
      <c r="K34" s="3">
        <v>1960</v>
      </c>
      <c r="L34" s="3">
        <v>16.899999999999999</v>
      </c>
    </row>
    <row r="35" spans="1:12" x14ac:dyDescent="0.25">
      <c r="A35" s="2">
        <v>42572</v>
      </c>
      <c r="B35" t="s">
        <v>269</v>
      </c>
      <c r="C35" t="s">
        <v>27</v>
      </c>
      <c r="D35" t="s">
        <v>16</v>
      </c>
      <c r="E35" s="3">
        <v>85.9</v>
      </c>
      <c r="F35" s="3">
        <v>59</v>
      </c>
      <c r="G35" s="3">
        <v>1807</v>
      </c>
      <c r="H35" s="3">
        <v>1.03</v>
      </c>
      <c r="I35" s="3">
        <v>4.91</v>
      </c>
      <c r="J35" s="6">
        <f>35/(TBLFitnessTest[[#This Row],[Speed - 40m (s)]]-TBLFitnessTest[[#This Row],[Speed - 5m (s)]])*3.6</f>
        <v>32.47422680412371</v>
      </c>
      <c r="K35" s="3">
        <v>2120</v>
      </c>
      <c r="L35" s="3">
        <v>16.100000000000001</v>
      </c>
    </row>
    <row r="36" spans="1:12" x14ac:dyDescent="0.25">
      <c r="A36" s="2">
        <v>42635</v>
      </c>
      <c r="B36" t="s">
        <v>29</v>
      </c>
      <c r="C36" t="s">
        <v>15</v>
      </c>
      <c r="D36" t="s">
        <v>16</v>
      </c>
      <c r="E36" s="3">
        <v>81.900000000000006</v>
      </c>
      <c r="F36" s="3">
        <v>55</v>
      </c>
      <c r="G36" s="3">
        <v>1841</v>
      </c>
      <c r="H36" s="3">
        <v>1.01</v>
      </c>
      <c r="I36" s="3">
        <v>4.75</v>
      </c>
      <c r="J36" s="6">
        <f>35/(TBLFitnessTest[[#This Row],[Speed - 40m (s)]]-TBLFitnessTest[[#This Row],[Speed - 5m (s)]])*3.6</f>
        <v>33.689839572192511</v>
      </c>
      <c r="K36" s="3">
        <v>1840</v>
      </c>
      <c r="L36" s="3">
        <v>16.399999999999999</v>
      </c>
    </row>
    <row r="37" spans="1:12" x14ac:dyDescent="0.25">
      <c r="A37" s="2">
        <v>42635</v>
      </c>
      <c r="B37" t="s">
        <v>29</v>
      </c>
      <c r="C37" t="s">
        <v>17</v>
      </c>
      <c r="D37" t="s">
        <v>18</v>
      </c>
      <c r="E37" s="3">
        <v>79.900000000000006</v>
      </c>
      <c r="F37" s="3">
        <v>77</v>
      </c>
      <c r="G37" s="3">
        <v>1777</v>
      </c>
      <c r="H37" s="3">
        <v>1.0900000000000001</v>
      </c>
      <c r="I37" s="3">
        <v>4.8099999999999996</v>
      </c>
      <c r="J37" s="6">
        <f>35/(TBLFitnessTest[[#This Row],[Speed - 40m (s)]]-TBLFitnessTest[[#This Row],[Speed - 5m (s)]])*3.6</f>
        <v>33.870967741935488</v>
      </c>
      <c r="K37" s="3">
        <v>2040</v>
      </c>
      <c r="L37" s="3">
        <v>15.9</v>
      </c>
    </row>
    <row r="38" spans="1:12" x14ac:dyDescent="0.25">
      <c r="A38" s="2">
        <v>42635</v>
      </c>
      <c r="B38" t="s">
        <v>29</v>
      </c>
      <c r="C38" t="s">
        <v>19</v>
      </c>
      <c r="D38" t="s">
        <v>20</v>
      </c>
      <c r="E38" s="3">
        <v>75.8</v>
      </c>
      <c r="F38" s="3">
        <v>48</v>
      </c>
      <c r="G38" s="3">
        <v>1595</v>
      </c>
      <c r="H38" s="3">
        <v>1.04</v>
      </c>
      <c r="I38" s="3">
        <v>4.95</v>
      </c>
      <c r="J38" s="6">
        <f>35/(TBLFitnessTest[[#This Row],[Speed - 40m (s)]]-TBLFitnessTest[[#This Row],[Speed - 5m (s)]])*3.6</f>
        <v>32.225063938618923</v>
      </c>
      <c r="K38" s="3">
        <v>2160</v>
      </c>
      <c r="L38" s="3">
        <v>15.8</v>
      </c>
    </row>
    <row r="39" spans="1:12" x14ac:dyDescent="0.25">
      <c r="A39" s="2">
        <v>42635</v>
      </c>
      <c r="B39" t="s">
        <v>29</v>
      </c>
      <c r="C39" t="s">
        <v>21</v>
      </c>
      <c r="D39" t="s">
        <v>16</v>
      </c>
      <c r="E39" s="3">
        <v>90.2</v>
      </c>
      <c r="F39" s="3">
        <v>81</v>
      </c>
      <c r="G39" s="3">
        <v>1709</v>
      </c>
      <c r="H39" s="3">
        <v>1.1000000000000001</v>
      </c>
      <c r="I39" s="3">
        <v>4.72</v>
      </c>
      <c r="J39" s="6">
        <f>35/(TBLFitnessTest[[#This Row],[Speed - 40m (s)]]-TBLFitnessTest[[#This Row],[Speed - 5m (s)]])*3.6</f>
        <v>34.806629834254146</v>
      </c>
      <c r="K39" s="3">
        <v>1960</v>
      </c>
      <c r="L39" s="3">
        <v>16</v>
      </c>
    </row>
    <row r="40" spans="1:12" x14ac:dyDescent="0.25">
      <c r="A40" s="2">
        <v>42635</v>
      </c>
      <c r="B40" t="s">
        <v>29</v>
      </c>
      <c r="C40" t="s">
        <v>23</v>
      </c>
      <c r="D40" t="s">
        <v>20</v>
      </c>
      <c r="E40" s="3">
        <v>88.9</v>
      </c>
      <c r="F40" s="3">
        <v>85</v>
      </c>
      <c r="G40" s="3">
        <v>1800</v>
      </c>
      <c r="H40" s="3">
        <v>1.06</v>
      </c>
      <c r="I40" s="3">
        <v>4.92</v>
      </c>
      <c r="J40" s="6">
        <f>35/(TBLFitnessTest[[#This Row],[Speed - 40m (s)]]-TBLFitnessTest[[#This Row],[Speed - 5m (s)]])*3.6</f>
        <v>32.642487046632127</v>
      </c>
      <c r="K40" s="3">
        <v>1920</v>
      </c>
      <c r="L40" s="3">
        <v>15.7</v>
      </c>
    </row>
    <row r="41" spans="1:12" x14ac:dyDescent="0.25">
      <c r="A41" s="2">
        <v>42635</v>
      </c>
      <c r="B41" t="s">
        <v>29</v>
      </c>
      <c r="C41" t="s">
        <v>24</v>
      </c>
      <c r="D41" t="s">
        <v>16</v>
      </c>
      <c r="E41" s="3">
        <v>85.6</v>
      </c>
      <c r="F41" s="3">
        <v>63</v>
      </c>
      <c r="G41" s="3">
        <v>1856</v>
      </c>
      <c r="H41" s="3">
        <v>1.07</v>
      </c>
      <c r="I41" s="3">
        <v>4.75</v>
      </c>
      <c r="J41" s="6">
        <f>35/(TBLFitnessTest[[#This Row],[Speed - 40m (s)]]-TBLFitnessTest[[#This Row],[Speed - 5m (s)]])*3.6</f>
        <v>34.239130434782616</v>
      </c>
      <c r="K41" s="3">
        <v>2240</v>
      </c>
      <c r="L41" s="3">
        <v>15.8</v>
      </c>
    </row>
    <row r="42" spans="1:12" x14ac:dyDescent="0.25">
      <c r="A42" s="2">
        <v>42635</v>
      </c>
      <c r="B42" t="s">
        <v>29</v>
      </c>
      <c r="C42" t="s">
        <v>25</v>
      </c>
      <c r="D42" t="s">
        <v>18</v>
      </c>
      <c r="E42" s="3">
        <v>78.2</v>
      </c>
      <c r="F42" s="3">
        <v>55</v>
      </c>
      <c r="G42" s="3">
        <v>1733</v>
      </c>
      <c r="H42" s="3">
        <v>1.1000000000000001</v>
      </c>
      <c r="I42" s="3">
        <v>4.9000000000000004</v>
      </c>
      <c r="J42" s="6">
        <f>35/(TBLFitnessTest[[#This Row],[Speed - 40m (s)]]-TBLFitnessTest[[#This Row],[Speed - 5m (s)]])*3.6</f>
        <v>33.157894736842103</v>
      </c>
      <c r="K42" s="3">
        <v>2080</v>
      </c>
      <c r="L42" s="3">
        <v>15.7</v>
      </c>
    </row>
    <row r="43" spans="1:12" x14ac:dyDescent="0.25">
      <c r="A43" s="2">
        <v>42635</v>
      </c>
      <c r="B43" t="s">
        <v>29</v>
      </c>
      <c r="C43" t="s">
        <v>26</v>
      </c>
      <c r="D43" t="s">
        <v>20</v>
      </c>
      <c r="E43" s="3">
        <v>82.7</v>
      </c>
      <c r="F43" s="3">
        <v>68</v>
      </c>
      <c r="G43" s="3">
        <v>1846</v>
      </c>
      <c r="H43" s="3">
        <v>1.04</v>
      </c>
      <c r="I43" s="3">
        <v>4.78</v>
      </c>
      <c r="J43" s="6">
        <f>35/(TBLFitnessTest[[#This Row],[Speed - 40m (s)]]-TBLFitnessTest[[#This Row],[Speed - 5m (s)]])*3.6</f>
        <v>33.689839572192511</v>
      </c>
      <c r="K43" s="3">
        <v>2080</v>
      </c>
      <c r="L43" s="3">
        <v>15.9</v>
      </c>
    </row>
    <row r="44" spans="1:12" x14ac:dyDescent="0.25">
      <c r="A44" s="2">
        <v>42635</v>
      </c>
      <c r="B44" t="s">
        <v>29</v>
      </c>
      <c r="C44" t="s">
        <v>27</v>
      </c>
      <c r="D44" t="s">
        <v>16</v>
      </c>
      <c r="E44" s="3">
        <v>86.1</v>
      </c>
      <c r="F44" s="3">
        <v>55</v>
      </c>
      <c r="G44" s="3">
        <v>1888</v>
      </c>
      <c r="H44" s="3">
        <v>1.05</v>
      </c>
      <c r="I44" s="3">
        <v>4.8499999999999996</v>
      </c>
      <c r="J44" s="6">
        <f>35/(TBLFitnessTest[[#This Row],[Speed - 40m (s)]]-TBLFitnessTest[[#This Row],[Speed - 5m (s)]])*3.6</f>
        <v>33.15789473684211</v>
      </c>
      <c r="K44" s="3">
        <v>1960</v>
      </c>
      <c r="L44" s="3">
        <v>16.399999999999999</v>
      </c>
    </row>
    <row r="45" spans="1:12" x14ac:dyDescent="0.25">
      <c r="A45" s="2">
        <v>42673</v>
      </c>
      <c r="B45" t="s">
        <v>30</v>
      </c>
      <c r="C45" t="s">
        <v>15</v>
      </c>
      <c r="D45" t="s">
        <v>16</v>
      </c>
      <c r="E45" s="3">
        <v>82.7</v>
      </c>
      <c r="F45" s="3">
        <v>60</v>
      </c>
      <c r="G45" s="3">
        <v>1802</v>
      </c>
      <c r="H45" s="3">
        <v>1.01</v>
      </c>
      <c r="I45" s="3">
        <v>4.9800000000000004</v>
      </c>
      <c r="J45" s="6">
        <f>35/(TBLFitnessTest[[#This Row],[Speed - 40m (s)]]-TBLFitnessTest[[#This Row],[Speed - 5m (s)]])*3.6</f>
        <v>31.738035264483621</v>
      </c>
      <c r="K45" s="3">
        <v>1760</v>
      </c>
      <c r="L45" s="3">
        <v>16.3</v>
      </c>
    </row>
    <row r="46" spans="1:12" x14ac:dyDescent="0.25">
      <c r="A46" s="2">
        <v>42673</v>
      </c>
      <c r="B46" t="s">
        <v>30</v>
      </c>
      <c r="C46" t="s">
        <v>17</v>
      </c>
      <c r="D46" t="s">
        <v>18</v>
      </c>
      <c r="E46" s="3">
        <v>81.099999999999994</v>
      </c>
      <c r="F46" s="3">
        <v>75</v>
      </c>
      <c r="G46" s="3">
        <v>1504</v>
      </c>
      <c r="H46" s="3">
        <v>1.05</v>
      </c>
      <c r="I46" s="3">
        <v>5</v>
      </c>
      <c r="J46" s="6">
        <f>35/(TBLFitnessTest[[#This Row],[Speed - 40m (s)]]-TBLFitnessTest[[#This Row],[Speed - 5m (s)]])*3.6</f>
        <v>31.898734177215189</v>
      </c>
      <c r="K46" s="3">
        <v>2080</v>
      </c>
      <c r="L46" s="3">
        <v>16.100000000000001</v>
      </c>
    </row>
    <row r="47" spans="1:12" x14ac:dyDescent="0.25">
      <c r="A47" s="2">
        <v>42673</v>
      </c>
      <c r="B47" t="s">
        <v>30</v>
      </c>
      <c r="C47" t="s">
        <v>19</v>
      </c>
      <c r="D47" t="s">
        <v>20</v>
      </c>
      <c r="E47" s="3">
        <v>76.900000000000006</v>
      </c>
      <c r="F47" s="3">
        <v>50</v>
      </c>
      <c r="G47" s="3">
        <v>1884</v>
      </c>
      <c r="H47" s="3">
        <v>1.06</v>
      </c>
      <c r="I47" s="3">
        <v>4.66</v>
      </c>
      <c r="J47" s="6">
        <f>35/(TBLFitnessTest[[#This Row],[Speed - 40m (s)]]-TBLFitnessTest[[#This Row],[Speed - 5m (s)]])*3.6</f>
        <v>35</v>
      </c>
      <c r="K47" s="3">
        <v>1760</v>
      </c>
      <c r="L47" s="3">
        <v>16.7</v>
      </c>
    </row>
    <row r="48" spans="1:12" x14ac:dyDescent="0.25">
      <c r="A48" s="2">
        <v>42673</v>
      </c>
      <c r="B48" t="s">
        <v>30</v>
      </c>
      <c r="C48" t="s">
        <v>21</v>
      </c>
      <c r="D48" t="s">
        <v>16</v>
      </c>
      <c r="E48" s="3">
        <v>91.6</v>
      </c>
      <c r="F48" s="3">
        <v>80</v>
      </c>
      <c r="G48" s="3">
        <v>1581</v>
      </c>
      <c r="H48" s="3">
        <v>1.07</v>
      </c>
      <c r="I48" s="3">
        <v>4.75</v>
      </c>
      <c r="J48" s="6">
        <f>35/(TBLFitnessTest[[#This Row],[Speed - 40m (s)]]-TBLFitnessTest[[#This Row],[Speed - 5m (s)]])*3.6</f>
        <v>34.239130434782616</v>
      </c>
      <c r="K48" s="3">
        <v>1920</v>
      </c>
      <c r="L48" s="3">
        <v>16.5</v>
      </c>
    </row>
    <row r="49" spans="1:12" x14ac:dyDescent="0.25">
      <c r="A49" s="2">
        <v>42673</v>
      </c>
      <c r="B49" t="s">
        <v>30</v>
      </c>
      <c r="C49" t="s">
        <v>23</v>
      </c>
      <c r="D49" t="s">
        <v>20</v>
      </c>
      <c r="E49" s="3">
        <v>88.9</v>
      </c>
      <c r="F49" s="3">
        <v>84</v>
      </c>
      <c r="G49" s="3">
        <v>1784</v>
      </c>
      <c r="H49" s="3">
        <v>1.02</v>
      </c>
      <c r="I49" s="3">
        <v>4.8099999999999996</v>
      </c>
      <c r="J49" s="6">
        <f>35/(TBLFitnessTest[[#This Row],[Speed - 40m (s)]]-TBLFitnessTest[[#This Row],[Speed - 5m (s)]])*3.6</f>
        <v>33.245382585751983</v>
      </c>
      <c r="K49" s="3">
        <v>2160</v>
      </c>
      <c r="L49" s="3">
        <v>16.399999999999999</v>
      </c>
    </row>
    <row r="50" spans="1:12" x14ac:dyDescent="0.25">
      <c r="A50" s="2">
        <v>42673</v>
      </c>
      <c r="B50" t="s">
        <v>30</v>
      </c>
      <c r="C50" t="s">
        <v>24</v>
      </c>
      <c r="D50" t="s">
        <v>16</v>
      </c>
      <c r="E50" s="3">
        <v>86.9</v>
      </c>
      <c r="F50" s="3">
        <v>60</v>
      </c>
      <c r="G50" s="3">
        <v>1683</v>
      </c>
      <c r="H50" s="3">
        <v>1.02</v>
      </c>
      <c r="I50" s="3">
        <v>4.93</v>
      </c>
      <c r="J50" s="6">
        <f>35/(TBLFitnessTest[[#This Row],[Speed - 40m (s)]]-TBLFitnessTest[[#This Row],[Speed - 5m (s)]])*3.6</f>
        <v>32.225063938618923</v>
      </c>
      <c r="K50" s="3">
        <v>2200</v>
      </c>
      <c r="L50" s="3">
        <v>15.7</v>
      </c>
    </row>
    <row r="51" spans="1:12" x14ac:dyDescent="0.25">
      <c r="A51" s="2">
        <v>42673</v>
      </c>
      <c r="B51" t="s">
        <v>30</v>
      </c>
      <c r="C51" t="s">
        <v>25</v>
      </c>
      <c r="D51" t="s">
        <v>18</v>
      </c>
      <c r="E51" s="3">
        <v>77.400000000000006</v>
      </c>
      <c r="F51" s="3">
        <v>52</v>
      </c>
      <c r="G51" s="3">
        <v>1649</v>
      </c>
      <c r="H51" s="3">
        <v>1.03</v>
      </c>
      <c r="I51" s="3">
        <v>4.8600000000000003</v>
      </c>
      <c r="J51" s="6">
        <f>35/(TBLFitnessTest[[#This Row],[Speed - 40m (s)]]-TBLFitnessTest[[#This Row],[Speed - 5m (s)]])*3.6</f>
        <v>32.898172323759788</v>
      </c>
      <c r="K51" s="3">
        <v>2080</v>
      </c>
      <c r="L51" s="3">
        <v>15.5</v>
      </c>
    </row>
    <row r="52" spans="1:12" x14ac:dyDescent="0.25">
      <c r="A52" s="2">
        <v>42673</v>
      </c>
      <c r="B52" t="s">
        <v>30</v>
      </c>
      <c r="C52" t="s">
        <v>26</v>
      </c>
      <c r="D52" t="s">
        <v>20</v>
      </c>
      <c r="E52" s="3">
        <v>81.900000000000006</v>
      </c>
      <c r="F52" s="3">
        <v>65</v>
      </c>
      <c r="G52" s="3">
        <v>1694</v>
      </c>
      <c r="H52" s="3">
        <v>1.07</v>
      </c>
      <c r="I52" s="3">
        <v>4.6500000000000004</v>
      </c>
      <c r="J52" s="6">
        <f>35/(TBLFitnessTest[[#This Row],[Speed - 40m (s)]]-TBLFitnessTest[[#This Row],[Speed - 5m (s)]])*3.6</f>
        <v>35.195530726256983</v>
      </c>
      <c r="K52" s="3">
        <v>1800</v>
      </c>
      <c r="L52" s="3">
        <v>16.100000000000001</v>
      </c>
    </row>
    <row r="53" spans="1:12" x14ac:dyDescent="0.25">
      <c r="A53" s="2">
        <v>42673</v>
      </c>
      <c r="B53" t="s">
        <v>30</v>
      </c>
      <c r="C53" t="s">
        <v>27</v>
      </c>
      <c r="D53" t="s">
        <v>16</v>
      </c>
      <c r="E53" s="3">
        <v>87.4</v>
      </c>
      <c r="F53" s="3">
        <v>57</v>
      </c>
      <c r="G53" s="3">
        <v>1800</v>
      </c>
      <c r="H53" s="3">
        <v>1.03</v>
      </c>
      <c r="I53" s="3">
        <v>5</v>
      </c>
      <c r="J53" s="6">
        <f>35/(TBLFitnessTest[[#This Row],[Speed - 40m (s)]]-TBLFitnessTest[[#This Row],[Speed - 5m (s)]])*3.6</f>
        <v>31.738035264483628</v>
      </c>
      <c r="K53" s="3">
        <v>1760</v>
      </c>
      <c r="L53" s="3">
        <v>15.9</v>
      </c>
    </row>
    <row r="54" spans="1:12" x14ac:dyDescent="0.25">
      <c r="A54" s="2">
        <v>42714</v>
      </c>
      <c r="B54" t="s">
        <v>31</v>
      </c>
      <c r="C54" t="s">
        <v>15</v>
      </c>
      <c r="D54" t="s">
        <v>16</v>
      </c>
      <c r="E54" s="3">
        <v>81.900000000000006</v>
      </c>
      <c r="F54" s="3">
        <v>62</v>
      </c>
      <c r="G54" s="3">
        <v>1859</v>
      </c>
      <c r="H54" s="3">
        <v>1.01</v>
      </c>
      <c r="I54" s="3">
        <v>4.91</v>
      </c>
      <c r="J54" s="6">
        <f>35/(TBLFitnessTest[[#This Row],[Speed - 40m (s)]]-TBLFitnessTest[[#This Row],[Speed - 5m (s)]])*3.6</f>
        <v>32.307692307692299</v>
      </c>
      <c r="K54" s="3">
        <v>1920</v>
      </c>
      <c r="L54" s="3">
        <v>15.5</v>
      </c>
    </row>
    <row r="55" spans="1:12" x14ac:dyDescent="0.25">
      <c r="A55" s="2">
        <v>42714</v>
      </c>
      <c r="B55" t="s">
        <v>31</v>
      </c>
      <c r="C55" t="s">
        <v>17</v>
      </c>
      <c r="D55" t="s">
        <v>18</v>
      </c>
      <c r="E55" s="3">
        <v>81.099999999999994</v>
      </c>
      <c r="F55" s="3">
        <v>71</v>
      </c>
      <c r="G55" s="3">
        <v>1701</v>
      </c>
      <c r="H55" s="3">
        <v>1.1000000000000001</v>
      </c>
      <c r="I55" s="3">
        <v>4.88</v>
      </c>
      <c r="J55" s="6">
        <f>35/(TBLFitnessTest[[#This Row],[Speed - 40m (s)]]-TBLFitnessTest[[#This Row],[Speed - 5m (s)]])*3.6</f>
        <v>33.333333333333336</v>
      </c>
      <c r="K55" s="3">
        <v>2200</v>
      </c>
      <c r="L55" s="3">
        <v>15.9</v>
      </c>
    </row>
    <row r="56" spans="1:12" x14ac:dyDescent="0.25">
      <c r="A56" s="2">
        <v>42714</v>
      </c>
      <c r="B56" t="s">
        <v>31</v>
      </c>
      <c r="C56" t="s">
        <v>19</v>
      </c>
      <c r="D56" t="s">
        <v>20</v>
      </c>
      <c r="E56" s="3">
        <v>77.7</v>
      </c>
      <c r="F56" s="3">
        <v>51</v>
      </c>
      <c r="G56" s="3">
        <v>1841</v>
      </c>
      <c r="H56" s="3">
        <v>1.04</v>
      </c>
      <c r="I56" s="3">
        <v>4.7300000000000004</v>
      </c>
      <c r="J56" s="6">
        <f>35/(TBLFitnessTest[[#This Row],[Speed - 40m (s)]]-TBLFitnessTest[[#This Row],[Speed - 5m (s)]])*3.6</f>
        <v>34.146341463414629</v>
      </c>
      <c r="K56" s="3">
        <v>2000</v>
      </c>
      <c r="L56" s="3">
        <v>16.5</v>
      </c>
    </row>
    <row r="57" spans="1:12" x14ac:dyDescent="0.25">
      <c r="A57" s="2">
        <v>42714</v>
      </c>
      <c r="B57" t="s">
        <v>31</v>
      </c>
      <c r="C57" t="s">
        <v>21</v>
      </c>
      <c r="D57" t="s">
        <v>16</v>
      </c>
      <c r="E57" s="3">
        <v>91.6</v>
      </c>
      <c r="F57" s="3">
        <v>82</v>
      </c>
      <c r="G57" s="3">
        <v>1652</v>
      </c>
      <c r="H57" s="3">
        <v>1.0900000000000001</v>
      </c>
      <c r="I57" s="3">
        <v>4.96</v>
      </c>
      <c r="J57" s="6">
        <f>35/(TBLFitnessTest[[#This Row],[Speed - 40m (s)]]-TBLFitnessTest[[#This Row],[Speed - 5m (s)]])*3.6</f>
        <v>32.558139534883715</v>
      </c>
      <c r="K57" s="3">
        <v>1840</v>
      </c>
      <c r="L57" s="3">
        <v>16.899999999999999</v>
      </c>
    </row>
    <row r="58" spans="1:12" x14ac:dyDescent="0.25">
      <c r="A58" s="2">
        <v>42714</v>
      </c>
      <c r="B58" t="s">
        <v>31</v>
      </c>
      <c r="C58" t="s">
        <v>24</v>
      </c>
      <c r="D58" t="s">
        <v>16</v>
      </c>
      <c r="E58" s="3">
        <v>88.2</v>
      </c>
      <c r="F58" s="3">
        <v>62</v>
      </c>
      <c r="G58" s="3">
        <v>1855</v>
      </c>
      <c r="H58" s="3">
        <v>1</v>
      </c>
      <c r="I58" s="3">
        <v>4.9000000000000004</v>
      </c>
      <c r="J58" s="6">
        <f>35/(TBLFitnessTest[[#This Row],[Speed - 40m (s)]]-TBLFitnessTest[[#This Row],[Speed - 5m (s)]])*3.6</f>
        <v>32.307692307692299</v>
      </c>
      <c r="K58" s="3">
        <v>1880</v>
      </c>
      <c r="L58" s="3">
        <v>15.8</v>
      </c>
    </row>
    <row r="59" spans="1:12" x14ac:dyDescent="0.25">
      <c r="A59" s="2">
        <v>42714</v>
      </c>
      <c r="B59" t="s">
        <v>31</v>
      </c>
      <c r="C59" t="s">
        <v>25</v>
      </c>
      <c r="D59" t="s">
        <v>18</v>
      </c>
      <c r="E59" s="3">
        <v>78.2</v>
      </c>
      <c r="F59" s="3">
        <v>55</v>
      </c>
      <c r="G59" s="3">
        <v>1762</v>
      </c>
      <c r="H59" s="3">
        <v>1.03</v>
      </c>
      <c r="I59" s="3">
        <v>4.75</v>
      </c>
      <c r="J59" s="6">
        <f>35/(TBLFitnessTest[[#This Row],[Speed - 40m (s)]]-TBLFitnessTest[[#This Row],[Speed - 5m (s)]])*3.6</f>
        <v>33.870967741935488</v>
      </c>
      <c r="K59" s="3">
        <v>2120</v>
      </c>
      <c r="L59" s="3">
        <v>16.600000000000001</v>
      </c>
    </row>
    <row r="60" spans="1:12" x14ac:dyDescent="0.25">
      <c r="A60" s="2">
        <v>42714</v>
      </c>
      <c r="B60" t="s">
        <v>31</v>
      </c>
      <c r="C60" t="s">
        <v>26</v>
      </c>
      <c r="D60" t="s">
        <v>20</v>
      </c>
      <c r="E60" s="3">
        <v>83.1</v>
      </c>
      <c r="F60" s="3">
        <v>65</v>
      </c>
      <c r="G60" s="3">
        <v>1877</v>
      </c>
      <c r="H60" s="3">
        <v>1.07</v>
      </c>
      <c r="I60" s="3">
        <v>4.95</v>
      </c>
      <c r="J60" s="6">
        <f>35/(TBLFitnessTest[[#This Row],[Speed - 40m (s)]]-TBLFitnessTest[[#This Row],[Speed - 5m (s)]])*3.6</f>
        <v>32.47422680412371</v>
      </c>
      <c r="K60" s="3">
        <v>1920</v>
      </c>
      <c r="L60" s="3">
        <v>16.3</v>
      </c>
    </row>
    <row r="61" spans="1:12" x14ac:dyDescent="0.25">
      <c r="A61" s="2">
        <v>42714</v>
      </c>
      <c r="B61" t="s">
        <v>31</v>
      </c>
      <c r="C61" t="s">
        <v>27</v>
      </c>
      <c r="D61" t="s">
        <v>16</v>
      </c>
      <c r="E61" s="3">
        <v>86.5</v>
      </c>
      <c r="F61" s="3">
        <v>60</v>
      </c>
      <c r="G61" s="3">
        <v>1805</v>
      </c>
      <c r="H61" s="3">
        <v>1.1000000000000001</v>
      </c>
      <c r="I61" s="3">
        <v>4.8600000000000003</v>
      </c>
      <c r="J61" s="6">
        <f>35/(TBLFitnessTest[[#This Row],[Speed - 40m (s)]]-TBLFitnessTest[[#This Row],[Speed - 5m (s)]])*3.6</f>
        <v>33.51063829787234</v>
      </c>
      <c r="K61" s="3">
        <v>2200</v>
      </c>
      <c r="L61" s="3">
        <v>15.8</v>
      </c>
    </row>
    <row r="62" spans="1:12" x14ac:dyDescent="0.25">
      <c r="A62" s="2">
        <v>42755</v>
      </c>
      <c r="B62" t="s">
        <v>32</v>
      </c>
      <c r="C62" t="s">
        <v>15</v>
      </c>
      <c r="D62" t="s">
        <v>16</v>
      </c>
      <c r="E62" s="3">
        <v>81.099999999999994</v>
      </c>
      <c r="F62" s="3">
        <v>68</v>
      </c>
      <c r="G62" s="3">
        <v>1868</v>
      </c>
      <c r="H62" s="3">
        <v>1.06</v>
      </c>
      <c r="I62" s="3">
        <v>4.6900000000000004</v>
      </c>
      <c r="J62" s="6">
        <f>35/(TBLFitnessTest[[#This Row],[Speed - 40m (s)]]-TBLFitnessTest[[#This Row],[Speed - 5m (s)]])*3.6</f>
        <v>34.710743801652889</v>
      </c>
      <c r="K62" s="3">
        <v>2120</v>
      </c>
      <c r="L62" s="3">
        <v>15.5</v>
      </c>
    </row>
    <row r="63" spans="1:12" x14ac:dyDescent="0.25">
      <c r="A63" s="2">
        <v>42755</v>
      </c>
      <c r="B63" t="s">
        <v>32</v>
      </c>
      <c r="C63" t="s">
        <v>17</v>
      </c>
      <c r="D63" t="s">
        <v>18</v>
      </c>
      <c r="E63" s="3">
        <v>79.900000000000006</v>
      </c>
      <c r="F63" s="3">
        <v>75</v>
      </c>
      <c r="G63" s="3">
        <v>1703</v>
      </c>
      <c r="H63" s="3">
        <v>1.03</v>
      </c>
      <c r="I63" s="3">
        <v>4.6500000000000004</v>
      </c>
      <c r="J63" s="6">
        <f>35/(TBLFitnessTest[[#This Row],[Speed - 40m (s)]]-TBLFitnessTest[[#This Row],[Speed - 5m (s)]])*3.6</f>
        <v>34.806629834254146</v>
      </c>
      <c r="K63" s="3">
        <v>1800</v>
      </c>
      <c r="L63" s="3">
        <v>16.399999999999999</v>
      </c>
    </row>
    <row r="64" spans="1:12" x14ac:dyDescent="0.25">
      <c r="A64" s="2">
        <v>42755</v>
      </c>
      <c r="B64" t="s">
        <v>32</v>
      </c>
      <c r="C64" t="s">
        <v>19</v>
      </c>
      <c r="D64" t="s">
        <v>20</v>
      </c>
      <c r="E64" s="3">
        <v>78.900000000000006</v>
      </c>
      <c r="F64" s="3">
        <v>47</v>
      </c>
      <c r="G64" s="3">
        <v>1669</v>
      </c>
      <c r="H64" s="3">
        <v>1.02</v>
      </c>
      <c r="I64" s="3">
        <v>4.79</v>
      </c>
      <c r="J64" s="6">
        <f>35/(TBLFitnessTest[[#This Row],[Speed - 40m (s)]]-TBLFitnessTest[[#This Row],[Speed - 5m (s)]])*3.6</f>
        <v>33.421750663129977</v>
      </c>
      <c r="K64" s="3">
        <v>2040</v>
      </c>
      <c r="L64" s="3">
        <v>16.399999999999999</v>
      </c>
    </row>
    <row r="65" spans="1:12" x14ac:dyDescent="0.25">
      <c r="A65" s="2">
        <v>42755</v>
      </c>
      <c r="B65" t="s">
        <v>32</v>
      </c>
      <c r="C65" t="s">
        <v>21</v>
      </c>
      <c r="D65" t="s">
        <v>16</v>
      </c>
      <c r="E65" s="3">
        <v>90.2</v>
      </c>
      <c r="F65" s="3">
        <v>84</v>
      </c>
      <c r="G65" s="3">
        <v>1695</v>
      </c>
      <c r="H65" s="3">
        <v>1.04</v>
      </c>
      <c r="I65" s="3">
        <v>4.8</v>
      </c>
      <c r="J65" s="6">
        <f>35/(TBLFitnessTest[[#This Row],[Speed - 40m (s)]]-TBLFitnessTest[[#This Row],[Speed - 5m (s)]])*3.6</f>
        <v>33.510638297872347</v>
      </c>
      <c r="K65" s="3">
        <v>1760</v>
      </c>
      <c r="L65" s="3">
        <v>15.7</v>
      </c>
    </row>
    <row r="66" spans="1:12" x14ac:dyDescent="0.25">
      <c r="A66" s="2">
        <v>42755</v>
      </c>
      <c r="B66" t="s">
        <v>32</v>
      </c>
      <c r="C66" t="s">
        <v>23</v>
      </c>
      <c r="D66" t="s">
        <v>20</v>
      </c>
      <c r="E66" s="3">
        <v>87.6</v>
      </c>
      <c r="F66" s="3">
        <v>82</v>
      </c>
      <c r="G66" s="3">
        <v>1870</v>
      </c>
      <c r="H66" s="3">
        <v>1.07</v>
      </c>
      <c r="I66" s="3">
        <v>4.83</v>
      </c>
      <c r="J66" s="6">
        <f>35/(TBLFitnessTest[[#This Row],[Speed - 40m (s)]]-TBLFitnessTest[[#This Row],[Speed - 5m (s)]])*3.6</f>
        <v>33.510638297872347</v>
      </c>
      <c r="K66" s="3">
        <v>2200</v>
      </c>
      <c r="L66" s="3">
        <v>16.399999999999999</v>
      </c>
    </row>
    <row r="67" spans="1:12" x14ac:dyDescent="0.25">
      <c r="A67" s="2">
        <v>42755</v>
      </c>
      <c r="B67" t="s">
        <v>32</v>
      </c>
      <c r="C67" t="s">
        <v>24</v>
      </c>
      <c r="D67" t="s">
        <v>16</v>
      </c>
      <c r="E67" s="3">
        <v>86.9</v>
      </c>
      <c r="F67" s="3">
        <v>61</v>
      </c>
      <c r="G67" s="3">
        <v>1616</v>
      </c>
      <c r="H67" s="3">
        <v>1.03</v>
      </c>
      <c r="I67" s="3">
        <v>4.8600000000000003</v>
      </c>
      <c r="J67" s="6">
        <f>35/(TBLFitnessTest[[#This Row],[Speed - 40m (s)]]-TBLFitnessTest[[#This Row],[Speed - 5m (s)]])*3.6</f>
        <v>32.898172323759788</v>
      </c>
      <c r="K67" s="3">
        <v>2040</v>
      </c>
      <c r="L67" s="3">
        <v>15.5</v>
      </c>
    </row>
    <row r="68" spans="1:12" x14ac:dyDescent="0.25">
      <c r="A68" s="2">
        <v>42755</v>
      </c>
      <c r="B68" t="s">
        <v>32</v>
      </c>
      <c r="C68" t="s">
        <v>27</v>
      </c>
      <c r="D68" t="s">
        <v>16</v>
      </c>
      <c r="E68" s="3">
        <v>85.7</v>
      </c>
      <c r="F68" s="3">
        <v>54</v>
      </c>
      <c r="G68" s="3">
        <v>1544</v>
      </c>
      <c r="H68" s="3">
        <v>1.08</v>
      </c>
      <c r="I68" s="3">
        <v>4.8600000000000003</v>
      </c>
      <c r="J68" s="6">
        <f>35/(TBLFitnessTest[[#This Row],[Speed - 40m (s)]]-TBLFitnessTest[[#This Row],[Speed - 5m (s)]])*3.6</f>
        <v>33.333333333333336</v>
      </c>
      <c r="K68" s="3">
        <v>1720</v>
      </c>
      <c r="L68" s="3">
        <v>16.600000000000001</v>
      </c>
    </row>
    <row r="69" spans="1:12" x14ac:dyDescent="0.25">
      <c r="A69" s="2">
        <v>42795</v>
      </c>
      <c r="B69" t="s">
        <v>33</v>
      </c>
      <c r="C69" t="s">
        <v>15</v>
      </c>
      <c r="D69" t="s">
        <v>16</v>
      </c>
      <c r="E69" s="3">
        <v>81.900000000000006</v>
      </c>
      <c r="F69" s="3">
        <v>65</v>
      </c>
      <c r="G69" s="3">
        <v>1873</v>
      </c>
      <c r="H69" s="3">
        <v>1.0900000000000001</v>
      </c>
      <c r="I69" s="3">
        <v>4.84</v>
      </c>
      <c r="J69" s="6">
        <f>35/(TBLFitnessTest[[#This Row],[Speed - 40m (s)]]-TBLFitnessTest[[#This Row],[Speed - 5m (s)]])*3.6</f>
        <v>33.6</v>
      </c>
      <c r="K69" s="3">
        <v>1720</v>
      </c>
      <c r="L69" s="3">
        <v>15.6</v>
      </c>
    </row>
    <row r="70" spans="1:12" x14ac:dyDescent="0.25">
      <c r="A70" s="2">
        <v>42795</v>
      </c>
      <c r="B70" t="s">
        <v>33</v>
      </c>
      <c r="C70" t="s">
        <v>17</v>
      </c>
      <c r="D70" t="s">
        <v>18</v>
      </c>
      <c r="E70" s="3">
        <v>78.7</v>
      </c>
      <c r="F70" s="3">
        <v>70</v>
      </c>
      <c r="G70" s="3">
        <v>1585</v>
      </c>
      <c r="H70" s="3">
        <v>1.1000000000000001</v>
      </c>
      <c r="I70" s="3">
        <v>4.68</v>
      </c>
      <c r="J70" s="6">
        <f>35/(TBLFitnessTest[[#This Row],[Speed - 40m (s)]]-TBLFitnessTest[[#This Row],[Speed - 5m (s)]])*3.6</f>
        <v>35.19553072625699</v>
      </c>
      <c r="K70" s="3">
        <v>2080</v>
      </c>
      <c r="L70" s="3">
        <v>16.8</v>
      </c>
    </row>
    <row r="71" spans="1:12" x14ac:dyDescent="0.25">
      <c r="A71" s="2">
        <v>42795</v>
      </c>
      <c r="B71" t="s">
        <v>33</v>
      </c>
      <c r="C71" t="s">
        <v>19</v>
      </c>
      <c r="D71" t="s">
        <v>20</v>
      </c>
      <c r="E71" s="3">
        <v>77.7</v>
      </c>
      <c r="F71" s="3">
        <v>46</v>
      </c>
      <c r="G71" s="3">
        <v>1623</v>
      </c>
      <c r="H71" s="3">
        <v>1.05</v>
      </c>
      <c r="I71" s="3">
        <v>4.68</v>
      </c>
      <c r="J71" s="6">
        <f>35/(TBLFitnessTest[[#This Row],[Speed - 40m (s)]]-TBLFitnessTest[[#This Row],[Speed - 5m (s)]])*3.6</f>
        <v>34.710743801652896</v>
      </c>
      <c r="K71" s="3">
        <v>1920</v>
      </c>
      <c r="L71" s="3">
        <v>16.600000000000001</v>
      </c>
    </row>
    <row r="72" spans="1:12" x14ac:dyDescent="0.25">
      <c r="A72" s="2">
        <v>42795</v>
      </c>
      <c r="B72" t="s">
        <v>33</v>
      </c>
      <c r="C72" t="s">
        <v>21</v>
      </c>
      <c r="D72" t="s">
        <v>16</v>
      </c>
      <c r="E72" s="3">
        <v>90.2</v>
      </c>
      <c r="F72" s="3">
        <v>78</v>
      </c>
      <c r="G72" s="3">
        <v>1596</v>
      </c>
      <c r="H72" s="3">
        <v>1.03</v>
      </c>
      <c r="I72" s="3">
        <v>4.8</v>
      </c>
      <c r="J72" s="6">
        <f>35/(TBLFitnessTest[[#This Row],[Speed - 40m (s)]]-TBLFitnessTest[[#This Row],[Speed - 5m (s)]])*3.6</f>
        <v>33.421750663129977</v>
      </c>
      <c r="K72" s="3">
        <v>1840</v>
      </c>
      <c r="L72" s="3">
        <v>16.600000000000001</v>
      </c>
    </row>
    <row r="73" spans="1:12" x14ac:dyDescent="0.25">
      <c r="A73" s="2">
        <v>42795</v>
      </c>
      <c r="B73" t="s">
        <v>33</v>
      </c>
      <c r="C73" t="s">
        <v>23</v>
      </c>
      <c r="D73" t="s">
        <v>20</v>
      </c>
      <c r="E73" s="3">
        <v>88.9</v>
      </c>
      <c r="F73" s="3">
        <v>84</v>
      </c>
      <c r="G73" s="3">
        <v>1794</v>
      </c>
      <c r="H73" s="3">
        <v>1.04</v>
      </c>
      <c r="I73" s="3">
        <v>4.82</v>
      </c>
      <c r="J73" s="6">
        <f>35/(TBLFitnessTest[[#This Row],[Speed - 40m (s)]]-TBLFitnessTest[[#This Row],[Speed - 5m (s)]])*3.6</f>
        <v>33.333333333333336</v>
      </c>
      <c r="K73" s="3">
        <v>2240</v>
      </c>
      <c r="L73" s="3">
        <v>16</v>
      </c>
    </row>
    <row r="74" spans="1:12" x14ac:dyDescent="0.25">
      <c r="A74" s="2">
        <v>42795</v>
      </c>
      <c r="B74" t="s">
        <v>33</v>
      </c>
      <c r="C74" t="s">
        <v>24</v>
      </c>
      <c r="D74" t="s">
        <v>16</v>
      </c>
      <c r="E74" s="3">
        <v>88.2</v>
      </c>
      <c r="F74" s="3">
        <v>69</v>
      </c>
      <c r="G74" s="3">
        <v>1542</v>
      </c>
      <c r="H74" s="3">
        <v>1.02</v>
      </c>
      <c r="I74" s="3">
        <v>4.7</v>
      </c>
      <c r="J74" s="6">
        <f>35/(TBLFitnessTest[[#This Row],[Speed - 40m (s)]]-TBLFitnessTest[[#This Row],[Speed - 5m (s)]])*3.6</f>
        <v>34.239130434782609</v>
      </c>
      <c r="K74" s="3">
        <v>2200</v>
      </c>
      <c r="L74" s="3">
        <v>16.899999999999999</v>
      </c>
    </row>
    <row r="75" spans="1:12" x14ac:dyDescent="0.25">
      <c r="A75" s="2">
        <v>42795</v>
      </c>
      <c r="B75" t="s">
        <v>33</v>
      </c>
      <c r="C75" t="s">
        <v>26</v>
      </c>
      <c r="D75" t="s">
        <v>20</v>
      </c>
      <c r="E75" s="3">
        <v>84.3</v>
      </c>
      <c r="F75" s="3">
        <v>72</v>
      </c>
      <c r="G75" s="3">
        <v>1716</v>
      </c>
      <c r="H75" s="3">
        <v>1.03</v>
      </c>
      <c r="I75" s="3">
        <v>4.8600000000000003</v>
      </c>
      <c r="J75" s="6">
        <f>35/(TBLFitnessTest[[#This Row],[Speed - 40m (s)]]-TBLFitnessTest[[#This Row],[Speed - 5m (s)]])*3.6</f>
        <v>32.898172323759788</v>
      </c>
      <c r="K75" s="3">
        <v>1880</v>
      </c>
      <c r="L75" s="3">
        <v>16.2</v>
      </c>
    </row>
    <row r="76" spans="1:12" x14ac:dyDescent="0.25">
      <c r="A76" s="2">
        <v>42795</v>
      </c>
      <c r="B76" t="s">
        <v>33</v>
      </c>
      <c r="C76" t="s">
        <v>27</v>
      </c>
      <c r="D76" t="s">
        <v>16</v>
      </c>
      <c r="E76" s="3">
        <v>86.5</v>
      </c>
      <c r="F76" s="3">
        <v>52</v>
      </c>
      <c r="G76" s="3">
        <v>1892</v>
      </c>
      <c r="H76" s="3">
        <v>1</v>
      </c>
      <c r="I76" s="3">
        <v>4.82</v>
      </c>
      <c r="J76" s="6">
        <f>35/(TBLFitnessTest[[#This Row],[Speed - 40m (s)]]-TBLFitnessTest[[#This Row],[Speed - 5m (s)]])*3.6</f>
        <v>32.984293193717278</v>
      </c>
      <c r="K76" s="3">
        <v>2000</v>
      </c>
      <c r="L76" s="3">
        <v>16</v>
      </c>
    </row>
    <row r="77" spans="1:12" x14ac:dyDescent="0.25">
      <c r="A77" s="2">
        <v>42839</v>
      </c>
      <c r="B77" t="s">
        <v>270</v>
      </c>
      <c r="C77" t="s">
        <v>15</v>
      </c>
      <c r="D77" t="s">
        <v>16</v>
      </c>
      <c r="E77" s="3">
        <v>82.7</v>
      </c>
      <c r="F77" s="3">
        <v>66</v>
      </c>
      <c r="G77" s="3">
        <v>1883</v>
      </c>
      <c r="H77" s="3">
        <v>1.02</v>
      </c>
      <c r="I77" s="3">
        <v>4.67</v>
      </c>
      <c r="J77" s="6">
        <f>35/(TBLFitnessTest[[#This Row],[Speed - 40m (s)]]-TBLFitnessTest[[#This Row],[Speed - 5m (s)]])*3.6</f>
        <v>34.520547945205486</v>
      </c>
      <c r="K77" s="3">
        <v>1800</v>
      </c>
      <c r="L77" s="3">
        <v>16.2</v>
      </c>
    </row>
    <row r="78" spans="1:12" x14ac:dyDescent="0.25">
      <c r="A78" s="2">
        <v>42839</v>
      </c>
      <c r="B78" t="s">
        <v>270</v>
      </c>
      <c r="C78" t="s">
        <v>17</v>
      </c>
      <c r="D78" t="s">
        <v>18</v>
      </c>
      <c r="E78" s="3">
        <v>79.5</v>
      </c>
      <c r="F78" s="3">
        <v>75</v>
      </c>
      <c r="G78" s="3">
        <v>1755</v>
      </c>
      <c r="H78" s="3">
        <v>1.01</v>
      </c>
      <c r="I78" s="3">
        <v>4.6900000000000004</v>
      </c>
      <c r="J78" s="6">
        <f>35/(TBLFitnessTest[[#This Row],[Speed - 40m (s)]]-TBLFitnessTest[[#This Row],[Speed - 5m (s)]])*3.6</f>
        <v>34.239130434782602</v>
      </c>
      <c r="K78" s="3">
        <v>2120</v>
      </c>
      <c r="L78" s="3">
        <v>16.7</v>
      </c>
    </row>
    <row r="79" spans="1:12" x14ac:dyDescent="0.25">
      <c r="A79" s="2">
        <v>42839</v>
      </c>
      <c r="B79" t="s">
        <v>270</v>
      </c>
      <c r="C79" t="s">
        <v>19</v>
      </c>
      <c r="D79" t="s">
        <v>20</v>
      </c>
      <c r="E79" s="3">
        <v>78.900000000000006</v>
      </c>
      <c r="F79" s="3">
        <v>45</v>
      </c>
      <c r="G79" s="3">
        <v>1642</v>
      </c>
      <c r="H79" s="3">
        <v>1.1000000000000001</v>
      </c>
      <c r="I79" s="3">
        <v>4.9000000000000004</v>
      </c>
      <c r="J79" s="6">
        <f>35/(TBLFitnessTest[[#This Row],[Speed - 40m (s)]]-TBLFitnessTest[[#This Row],[Speed - 5m (s)]])*3.6</f>
        <v>33.157894736842103</v>
      </c>
      <c r="K79" s="3">
        <v>1760</v>
      </c>
      <c r="L79" s="3">
        <v>16.600000000000001</v>
      </c>
    </row>
    <row r="80" spans="1:12" x14ac:dyDescent="0.25">
      <c r="A80" s="2">
        <v>42839</v>
      </c>
      <c r="B80" t="s">
        <v>270</v>
      </c>
      <c r="C80" t="s">
        <v>21</v>
      </c>
      <c r="D80" t="s">
        <v>16</v>
      </c>
      <c r="E80" s="3">
        <v>89.3</v>
      </c>
      <c r="F80" s="3">
        <v>77</v>
      </c>
      <c r="G80" s="3">
        <v>1624</v>
      </c>
      <c r="H80" s="3">
        <v>1.05</v>
      </c>
      <c r="I80" s="3">
        <v>4.7699999999999996</v>
      </c>
      <c r="J80" s="6">
        <f>35/(TBLFitnessTest[[#This Row],[Speed - 40m (s)]]-TBLFitnessTest[[#This Row],[Speed - 5m (s)]])*3.6</f>
        <v>33.870967741935488</v>
      </c>
      <c r="K80" s="3">
        <v>2160</v>
      </c>
      <c r="L80" s="3">
        <v>17</v>
      </c>
    </row>
    <row r="81" spans="1:12" x14ac:dyDescent="0.25">
      <c r="A81" s="2">
        <v>42839</v>
      </c>
      <c r="B81" t="s">
        <v>270</v>
      </c>
      <c r="C81" t="s">
        <v>23</v>
      </c>
      <c r="D81" t="s">
        <v>20</v>
      </c>
      <c r="E81" s="3">
        <v>89.8</v>
      </c>
      <c r="F81" s="3">
        <v>83</v>
      </c>
      <c r="G81" s="3">
        <v>1720</v>
      </c>
      <c r="H81" s="3">
        <v>1</v>
      </c>
      <c r="I81" s="3">
        <v>4.8099999999999996</v>
      </c>
      <c r="J81" s="6">
        <f>35/(TBLFitnessTest[[#This Row],[Speed - 40m (s)]]-TBLFitnessTest[[#This Row],[Speed - 5m (s)]])*3.6</f>
        <v>33.070866141732289</v>
      </c>
      <c r="K81" s="3">
        <v>1720</v>
      </c>
      <c r="L81" s="3">
        <v>16.399999999999999</v>
      </c>
    </row>
    <row r="82" spans="1:12" x14ac:dyDescent="0.25">
      <c r="A82" s="2">
        <v>42839</v>
      </c>
      <c r="B82" t="s">
        <v>270</v>
      </c>
      <c r="C82" t="s">
        <v>24</v>
      </c>
      <c r="D82" t="s">
        <v>16</v>
      </c>
      <c r="E82" s="3">
        <v>87.3</v>
      </c>
      <c r="F82" s="3">
        <v>60</v>
      </c>
      <c r="G82" s="3">
        <v>1588</v>
      </c>
      <c r="H82" s="3">
        <v>1.05</v>
      </c>
      <c r="I82" s="3">
        <v>4.79</v>
      </c>
      <c r="J82" s="6">
        <f>35/(TBLFitnessTest[[#This Row],[Speed - 40m (s)]]-TBLFitnessTest[[#This Row],[Speed - 5m (s)]])*3.6</f>
        <v>33.689839572192511</v>
      </c>
      <c r="K82" s="3">
        <v>2160</v>
      </c>
      <c r="L82" s="3">
        <v>16</v>
      </c>
    </row>
    <row r="83" spans="1:12" x14ac:dyDescent="0.25">
      <c r="A83" s="2">
        <v>42839</v>
      </c>
      <c r="B83" t="s">
        <v>270</v>
      </c>
      <c r="C83" t="s">
        <v>25</v>
      </c>
      <c r="D83" t="s">
        <v>18</v>
      </c>
      <c r="E83" s="3">
        <v>79.400000000000006</v>
      </c>
      <c r="F83" s="3">
        <v>51</v>
      </c>
      <c r="G83" s="3">
        <v>1788</v>
      </c>
      <c r="H83" s="3">
        <v>1.03</v>
      </c>
      <c r="I83" s="3">
        <v>5</v>
      </c>
      <c r="J83" s="6">
        <f>35/(TBLFitnessTest[[#This Row],[Speed - 40m (s)]]-TBLFitnessTest[[#This Row],[Speed - 5m (s)]])*3.6</f>
        <v>31.738035264483628</v>
      </c>
      <c r="K83" s="3">
        <v>1960</v>
      </c>
      <c r="L83" s="3">
        <v>15.9</v>
      </c>
    </row>
    <row r="84" spans="1:12" x14ac:dyDescent="0.25">
      <c r="A84" s="2">
        <v>42839</v>
      </c>
      <c r="B84" t="s">
        <v>270</v>
      </c>
      <c r="C84" t="s">
        <v>26</v>
      </c>
      <c r="D84" t="s">
        <v>20</v>
      </c>
      <c r="E84" s="3">
        <v>83.1</v>
      </c>
      <c r="F84" s="3">
        <v>61</v>
      </c>
      <c r="G84" s="3">
        <v>1900</v>
      </c>
      <c r="H84" s="3">
        <v>1.01</v>
      </c>
      <c r="I84" s="3">
        <v>4.8</v>
      </c>
      <c r="J84" s="6">
        <f>35/(TBLFitnessTest[[#This Row],[Speed - 40m (s)]]-TBLFitnessTest[[#This Row],[Speed - 5m (s)]])*3.6</f>
        <v>33.245382585751976</v>
      </c>
      <c r="K84" s="3">
        <v>2120</v>
      </c>
      <c r="L84" s="3">
        <v>17</v>
      </c>
    </row>
    <row r="85" spans="1:12" x14ac:dyDescent="0.25">
      <c r="A85" s="2">
        <v>42916</v>
      </c>
      <c r="B85" t="s">
        <v>271</v>
      </c>
      <c r="C85" t="s">
        <v>15</v>
      </c>
      <c r="D85" t="s">
        <v>16</v>
      </c>
      <c r="E85" s="3">
        <v>82.4</v>
      </c>
      <c r="F85" s="3">
        <v>67</v>
      </c>
      <c r="G85" s="3">
        <v>1824</v>
      </c>
      <c r="H85" s="3">
        <v>1.02</v>
      </c>
      <c r="I85" s="3">
        <v>4.7699999999999996</v>
      </c>
      <c r="J85" s="6">
        <f>35/(TBLFitnessTest[[#This Row],[Speed - 40m (s)]]-TBLFitnessTest[[#This Row],[Speed - 5m (s)]])*3.6</f>
        <v>33.6</v>
      </c>
      <c r="K85" s="3">
        <v>2240</v>
      </c>
      <c r="L85" s="3">
        <v>15.4</v>
      </c>
    </row>
    <row r="86" spans="1:12" x14ac:dyDescent="0.25">
      <c r="A86" s="2">
        <v>42916</v>
      </c>
      <c r="B86" t="s">
        <v>271</v>
      </c>
      <c r="C86" t="s">
        <v>17</v>
      </c>
      <c r="D86" t="s">
        <v>18</v>
      </c>
      <c r="E86" s="3">
        <v>79.8</v>
      </c>
      <c r="F86" s="3">
        <v>70</v>
      </c>
      <c r="G86" s="3">
        <v>1725</v>
      </c>
      <c r="H86" s="3">
        <v>1.05</v>
      </c>
      <c r="I86" s="3">
        <v>4.74</v>
      </c>
      <c r="J86" s="6">
        <f>35/(TBLFitnessTest[[#This Row],[Speed - 40m (s)]]-TBLFitnessTest[[#This Row],[Speed - 5m (s)]])*3.6</f>
        <v>34.146341463414629</v>
      </c>
      <c r="K86" s="3">
        <v>2120</v>
      </c>
      <c r="L86" s="3">
        <v>16.100000000000001</v>
      </c>
    </row>
    <row r="87" spans="1:12" x14ac:dyDescent="0.25">
      <c r="A87" s="2">
        <v>42916</v>
      </c>
      <c r="B87" t="s">
        <v>271</v>
      </c>
      <c r="C87" t="s">
        <v>19</v>
      </c>
      <c r="D87" t="s">
        <v>20</v>
      </c>
      <c r="E87" s="3">
        <v>75.8</v>
      </c>
      <c r="F87" s="3">
        <v>50</v>
      </c>
      <c r="G87" s="3">
        <v>1580</v>
      </c>
      <c r="H87" s="3">
        <v>1.03</v>
      </c>
      <c r="I87" s="3">
        <v>4.72</v>
      </c>
      <c r="J87" s="6">
        <f>35/(TBLFitnessTest[[#This Row],[Speed - 40m (s)]]-TBLFitnessTest[[#This Row],[Speed - 5m (s)]])*3.6</f>
        <v>34.146341463414636</v>
      </c>
      <c r="K87" s="3">
        <v>1960</v>
      </c>
      <c r="L87" s="3">
        <v>15.5</v>
      </c>
    </row>
    <row r="88" spans="1:12" x14ac:dyDescent="0.25">
      <c r="A88" s="2">
        <v>42916</v>
      </c>
      <c r="B88" t="s">
        <v>271</v>
      </c>
      <c r="C88" t="s">
        <v>21</v>
      </c>
      <c r="D88" t="s">
        <v>16</v>
      </c>
      <c r="E88" s="3">
        <v>91.3</v>
      </c>
      <c r="F88" s="3">
        <v>80</v>
      </c>
      <c r="G88" s="3">
        <v>1616</v>
      </c>
      <c r="H88" s="3">
        <v>1.08</v>
      </c>
      <c r="I88" s="3">
        <v>4.8899999999999997</v>
      </c>
      <c r="J88" s="6">
        <f>35/(TBLFitnessTest[[#This Row],[Speed - 40m (s)]]-TBLFitnessTest[[#This Row],[Speed - 5m (s)]])*3.6</f>
        <v>33.070866141732289</v>
      </c>
      <c r="K88" s="3">
        <v>1840</v>
      </c>
      <c r="L88" s="3">
        <v>15.6</v>
      </c>
    </row>
    <row r="89" spans="1:12" x14ac:dyDescent="0.25">
      <c r="A89" s="2">
        <v>42916</v>
      </c>
      <c r="B89" t="s">
        <v>271</v>
      </c>
      <c r="C89" t="s">
        <v>23</v>
      </c>
      <c r="D89" t="s">
        <v>20</v>
      </c>
      <c r="E89" s="3">
        <v>88.3</v>
      </c>
      <c r="F89" s="3">
        <v>80</v>
      </c>
      <c r="G89" s="3">
        <v>1884</v>
      </c>
      <c r="H89" s="3">
        <v>1.07</v>
      </c>
      <c r="I89" s="3">
        <v>4.75</v>
      </c>
      <c r="J89" s="6">
        <f>35/(TBLFitnessTest[[#This Row],[Speed - 40m (s)]]-TBLFitnessTest[[#This Row],[Speed - 5m (s)]])*3.6</f>
        <v>34.239130434782616</v>
      </c>
      <c r="K89" s="3">
        <v>2120</v>
      </c>
      <c r="L89" s="3">
        <v>16.8</v>
      </c>
    </row>
    <row r="90" spans="1:12" x14ac:dyDescent="0.25">
      <c r="A90" s="2">
        <v>42916</v>
      </c>
      <c r="B90" t="s">
        <v>271</v>
      </c>
      <c r="C90" t="s">
        <v>24</v>
      </c>
      <c r="D90" t="s">
        <v>16</v>
      </c>
      <c r="E90" s="3">
        <v>83.7</v>
      </c>
      <c r="F90" s="3">
        <v>65</v>
      </c>
      <c r="G90" s="3">
        <v>1895</v>
      </c>
      <c r="H90" s="3">
        <v>1.03</v>
      </c>
      <c r="I90" s="3">
        <v>4.67</v>
      </c>
      <c r="J90" s="6">
        <f>35/(TBLFitnessTest[[#This Row],[Speed - 40m (s)]]-TBLFitnessTest[[#This Row],[Speed - 5m (s)]])*3.6</f>
        <v>34.61538461538462</v>
      </c>
      <c r="K90" s="3">
        <v>1760</v>
      </c>
      <c r="L90" s="3">
        <v>16.399999999999999</v>
      </c>
    </row>
    <row r="91" spans="1:12" x14ac:dyDescent="0.25">
      <c r="A91" s="2">
        <v>42916</v>
      </c>
      <c r="B91" t="s">
        <v>271</v>
      </c>
      <c r="C91" t="s">
        <v>25</v>
      </c>
      <c r="D91" t="s">
        <v>18</v>
      </c>
      <c r="E91" s="3">
        <v>79.8</v>
      </c>
      <c r="F91" s="3">
        <v>50</v>
      </c>
      <c r="G91" s="3">
        <v>1645</v>
      </c>
      <c r="H91" s="3">
        <v>1.06</v>
      </c>
      <c r="I91" s="3">
        <v>4.8499999999999996</v>
      </c>
      <c r="J91" s="6">
        <f>35/(TBLFitnessTest[[#This Row],[Speed - 40m (s)]]-TBLFitnessTest[[#This Row],[Speed - 5m (s)]])*3.6</f>
        <v>33.245382585751983</v>
      </c>
      <c r="K91" s="3">
        <v>2000</v>
      </c>
      <c r="L91" s="3">
        <v>16.100000000000001</v>
      </c>
    </row>
    <row r="92" spans="1:12" x14ac:dyDescent="0.25">
      <c r="A92" s="2">
        <v>42916</v>
      </c>
      <c r="B92" t="s">
        <v>271</v>
      </c>
      <c r="C92" t="s">
        <v>26</v>
      </c>
      <c r="D92" t="s">
        <v>20</v>
      </c>
      <c r="E92" s="3">
        <v>81</v>
      </c>
      <c r="F92" s="3">
        <v>70</v>
      </c>
      <c r="G92" s="3">
        <v>1677</v>
      </c>
      <c r="H92" s="3">
        <v>1.06</v>
      </c>
      <c r="I92" s="3">
        <v>4.68</v>
      </c>
      <c r="J92" s="6">
        <f>35/(TBLFitnessTest[[#This Row],[Speed - 40m (s)]]-TBLFitnessTest[[#This Row],[Speed - 5m (s)]])*3.6</f>
        <v>34.806629834254146</v>
      </c>
      <c r="K92" s="3">
        <v>1840</v>
      </c>
      <c r="L92" s="3">
        <v>15.5</v>
      </c>
    </row>
  </sheetData>
  <dataValidations count="3">
    <dataValidation type="list" allowBlank="1" showInputMessage="1" showErrorMessage="1" sqref="N11">
      <formula1>"Attacker, Midfield, Defender"</formula1>
    </dataValidation>
    <dataValidation type="list" allowBlank="1" showInputMessage="1" showErrorMessage="1" sqref="N7">
      <formula1>listAthlete_FitnessTest</formula1>
    </dataValidation>
    <dataValidation type="list" allowBlank="1" showInputMessage="1" showErrorMessage="1" sqref="N9:N10">
      <formula1>listTestLabel_FitnessTest</formula1>
    </dataValidation>
  </dataValidations>
  <hyperlinks>
    <hyperlink ref="M1" r:id="rId1"/>
    <hyperlink ref="M2" r:id="rId2"/>
    <hyperlink ref="M3" r:id="rId3"/>
  </hyperlinks>
  <pageMargins left="0.7" right="0.7" top="0.75" bottom="0.75" header="0.3" footer="0.3"/>
  <pageSetup paperSize="9" orientation="portrait"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workbookViewId="0">
      <selection activeCell="O25" sqref="O25"/>
    </sheetView>
  </sheetViews>
  <sheetFormatPr defaultRowHeight="15" x14ac:dyDescent="0.25"/>
  <cols>
    <col min="1" max="1" width="16.42578125" customWidth="1"/>
    <col min="2" max="2" width="22.42578125" customWidth="1"/>
    <col min="3" max="3" width="18.42578125" bestFit="1" customWidth="1"/>
    <col min="4" max="4" width="20.42578125" bestFit="1" customWidth="1"/>
    <col min="6" max="6" width="16.42578125" customWidth="1"/>
    <col min="7" max="7" width="32.28515625" customWidth="1"/>
    <col min="8" max="8" width="15" customWidth="1"/>
    <col min="9" max="9" width="18.5703125" customWidth="1"/>
    <col min="15" max="15" width="17" customWidth="1"/>
    <col min="16" max="20" width="20" customWidth="1"/>
    <col min="21" max="23" width="20.28515625" customWidth="1"/>
    <col min="24" max="24" width="20.28515625" bestFit="1" customWidth="1"/>
    <col min="25" max="25" width="12" customWidth="1"/>
    <col min="26" max="26" width="12" bestFit="1" customWidth="1"/>
  </cols>
  <sheetData>
    <row r="1" spans="1:19" x14ac:dyDescent="0.25">
      <c r="A1" s="68" t="s">
        <v>306</v>
      </c>
    </row>
    <row r="10" spans="1:19" x14ac:dyDescent="0.25">
      <c r="O10" s="59" t="s">
        <v>6</v>
      </c>
      <c r="P10" t="s">
        <v>15</v>
      </c>
    </row>
    <row r="12" spans="1:19" x14ac:dyDescent="0.25">
      <c r="A12" s="59" t="s">
        <v>274</v>
      </c>
      <c r="B12" t="s">
        <v>287</v>
      </c>
      <c r="C12" t="s">
        <v>288</v>
      </c>
      <c r="D12" t="s">
        <v>289</v>
      </c>
      <c r="F12" s="59" t="s">
        <v>274</v>
      </c>
      <c r="G12" t="s">
        <v>290</v>
      </c>
      <c r="H12" t="s">
        <v>291</v>
      </c>
      <c r="I12" t="s">
        <v>292</v>
      </c>
      <c r="P12" s="59" t="s">
        <v>316</v>
      </c>
    </row>
    <row r="13" spans="1:19" x14ac:dyDescent="0.25">
      <c r="A13" s="60" t="s">
        <v>15</v>
      </c>
      <c r="B13" s="61">
        <v>81.900000000000006</v>
      </c>
      <c r="C13" s="61">
        <v>62</v>
      </c>
      <c r="D13" s="61">
        <v>1.01</v>
      </c>
      <c r="F13" s="60" t="s">
        <v>15</v>
      </c>
      <c r="G13" s="61">
        <v>1920</v>
      </c>
      <c r="H13" s="61">
        <v>1859</v>
      </c>
      <c r="I13" s="61">
        <v>15.5</v>
      </c>
      <c r="O13" s="59" t="s">
        <v>307</v>
      </c>
      <c r="P13" t="s">
        <v>29</v>
      </c>
      <c r="Q13" t="s">
        <v>30</v>
      </c>
      <c r="R13" t="s">
        <v>31</v>
      </c>
      <c r="S13" t="s">
        <v>270</v>
      </c>
    </row>
    <row r="14" spans="1:19" x14ac:dyDescent="0.25">
      <c r="A14" s="60" t="s">
        <v>17</v>
      </c>
      <c r="B14" s="61">
        <v>81.099999999999994</v>
      </c>
      <c r="C14" s="61">
        <v>71</v>
      </c>
      <c r="D14" s="61">
        <v>1.1000000000000001</v>
      </c>
      <c r="F14" s="60" t="s">
        <v>17</v>
      </c>
      <c r="G14" s="61">
        <v>2200</v>
      </c>
      <c r="H14" s="61">
        <v>1701</v>
      </c>
      <c r="I14" s="61">
        <v>15.9</v>
      </c>
      <c r="O14" s="60" t="s">
        <v>308</v>
      </c>
      <c r="P14" s="64">
        <v>81.900000000000006</v>
      </c>
      <c r="Q14" s="64">
        <v>82.7</v>
      </c>
      <c r="R14" s="64">
        <v>81.900000000000006</v>
      </c>
      <c r="S14" s="64">
        <v>82.7</v>
      </c>
    </row>
    <row r="15" spans="1:19" x14ac:dyDescent="0.25">
      <c r="A15" s="60" t="s">
        <v>19</v>
      </c>
      <c r="B15" s="61">
        <v>77.7</v>
      </c>
      <c r="C15" s="61">
        <v>51</v>
      </c>
      <c r="D15" s="61">
        <v>1.04</v>
      </c>
      <c r="F15" s="60" t="s">
        <v>19</v>
      </c>
      <c r="G15" s="61">
        <v>2000</v>
      </c>
      <c r="H15" s="61">
        <v>1841</v>
      </c>
      <c r="I15" s="61">
        <v>16.5</v>
      </c>
      <c r="O15" s="60" t="s">
        <v>309</v>
      </c>
      <c r="P15" s="70">
        <v>55</v>
      </c>
      <c r="Q15" s="70">
        <v>60</v>
      </c>
      <c r="R15" s="70">
        <v>62</v>
      </c>
      <c r="S15" s="70">
        <v>66</v>
      </c>
    </row>
    <row r="16" spans="1:19" x14ac:dyDescent="0.25">
      <c r="A16" s="60" t="s">
        <v>21</v>
      </c>
      <c r="B16" s="61">
        <v>91.6</v>
      </c>
      <c r="C16" s="61">
        <v>82</v>
      </c>
      <c r="D16" s="61">
        <v>1.0900000000000001</v>
      </c>
      <c r="F16" s="60" t="s">
        <v>21</v>
      </c>
      <c r="G16" s="61">
        <v>1840</v>
      </c>
      <c r="H16" s="61">
        <v>1652</v>
      </c>
      <c r="I16" s="61">
        <v>16.899999999999999</v>
      </c>
      <c r="O16" s="60" t="s">
        <v>310</v>
      </c>
      <c r="P16" s="71">
        <v>1.01</v>
      </c>
      <c r="Q16" s="71">
        <v>1.01</v>
      </c>
      <c r="R16" s="71">
        <v>1.01</v>
      </c>
      <c r="S16" s="71">
        <v>1.02</v>
      </c>
    </row>
    <row r="17" spans="1:19" x14ac:dyDescent="0.25">
      <c r="A17" s="60" t="s">
        <v>24</v>
      </c>
      <c r="B17" s="61">
        <v>88.2</v>
      </c>
      <c r="C17" s="61">
        <v>62</v>
      </c>
      <c r="D17" s="61">
        <v>1</v>
      </c>
      <c r="F17" s="60" t="s">
        <v>24</v>
      </c>
      <c r="G17" s="61">
        <v>1880</v>
      </c>
      <c r="H17" s="61">
        <v>1855</v>
      </c>
      <c r="I17" s="61">
        <v>15.8</v>
      </c>
      <c r="O17" s="60" t="s">
        <v>311</v>
      </c>
      <c r="P17" s="71">
        <v>4.75</v>
      </c>
      <c r="Q17" s="71">
        <v>4.9800000000000004</v>
      </c>
      <c r="R17" s="71">
        <v>4.91</v>
      </c>
      <c r="S17" s="71">
        <v>4.67</v>
      </c>
    </row>
    <row r="18" spans="1:19" x14ac:dyDescent="0.25">
      <c r="A18" s="60" t="s">
        <v>25</v>
      </c>
      <c r="B18" s="61">
        <v>78.2</v>
      </c>
      <c r="C18" s="61">
        <v>55</v>
      </c>
      <c r="D18" s="61">
        <v>1.03</v>
      </c>
      <c r="F18" s="60" t="s">
        <v>25</v>
      </c>
      <c r="G18" s="61">
        <v>2120</v>
      </c>
      <c r="H18" s="61">
        <v>1762</v>
      </c>
      <c r="I18" s="61">
        <v>16.600000000000001</v>
      </c>
      <c r="O18" s="60" t="s">
        <v>312</v>
      </c>
      <c r="P18" s="64">
        <v>33.689839572192511</v>
      </c>
      <c r="Q18" s="64">
        <v>31.738035264483621</v>
      </c>
      <c r="R18" s="64">
        <v>32.307692307692299</v>
      </c>
      <c r="S18" s="64">
        <v>34.520547945205486</v>
      </c>
    </row>
    <row r="19" spans="1:19" x14ac:dyDescent="0.25">
      <c r="A19" s="60" t="s">
        <v>26</v>
      </c>
      <c r="B19" s="61">
        <v>83.1</v>
      </c>
      <c r="C19" s="61">
        <v>65</v>
      </c>
      <c r="D19" s="61">
        <v>1.07</v>
      </c>
      <c r="F19" s="60" t="s">
        <v>26</v>
      </c>
      <c r="G19" s="61">
        <v>1920</v>
      </c>
      <c r="H19" s="61">
        <v>1877</v>
      </c>
      <c r="I19" s="61">
        <v>16.3</v>
      </c>
      <c r="O19" s="60" t="s">
        <v>313</v>
      </c>
      <c r="P19" s="70">
        <v>1841</v>
      </c>
      <c r="Q19" s="70">
        <v>1802</v>
      </c>
      <c r="R19" s="70">
        <v>1859</v>
      </c>
      <c r="S19" s="70">
        <v>1883</v>
      </c>
    </row>
    <row r="20" spans="1:19" x14ac:dyDescent="0.25">
      <c r="A20" s="60" t="s">
        <v>27</v>
      </c>
      <c r="B20" s="61">
        <v>86.5</v>
      </c>
      <c r="C20" s="61">
        <v>60</v>
      </c>
      <c r="D20" s="61">
        <v>1.1000000000000001</v>
      </c>
      <c r="F20" s="60" t="s">
        <v>27</v>
      </c>
      <c r="G20" s="61">
        <v>2200</v>
      </c>
      <c r="H20" s="61">
        <v>1805</v>
      </c>
      <c r="I20" s="61">
        <v>15.8</v>
      </c>
      <c r="O20" s="60" t="s">
        <v>314</v>
      </c>
      <c r="P20" s="70">
        <v>1840</v>
      </c>
      <c r="Q20" s="70">
        <v>1760</v>
      </c>
      <c r="R20" s="70">
        <v>1920</v>
      </c>
      <c r="S20" s="70">
        <v>1800</v>
      </c>
    </row>
    <row r="21" spans="1:19" x14ac:dyDescent="0.25">
      <c r="O21" s="60" t="s">
        <v>315</v>
      </c>
      <c r="P21" s="64">
        <v>16.399999999999999</v>
      </c>
      <c r="Q21" s="64">
        <v>16.3</v>
      </c>
      <c r="R21" s="64">
        <v>15.5</v>
      </c>
      <c r="S21" s="64">
        <v>16.2</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workbookViewId="0"/>
  </sheetViews>
  <sheetFormatPr defaultRowHeight="15" x14ac:dyDescent="0.25"/>
  <cols>
    <col min="1" max="1" width="28.85546875" customWidth="1"/>
    <col min="2" max="2" width="18.140625" customWidth="1"/>
    <col min="3" max="3" width="18.28515625" customWidth="1"/>
    <col min="4" max="4" width="18" customWidth="1"/>
    <col min="5" max="5" width="18.7109375" customWidth="1"/>
    <col min="6" max="6" width="39" customWidth="1"/>
    <col min="7" max="7" width="20.28515625" customWidth="1"/>
    <col min="8" max="8" width="24.140625" customWidth="1"/>
    <col min="9" max="9" width="18.5703125" customWidth="1"/>
    <col min="10" max="10" width="70.5703125" customWidth="1"/>
    <col min="13" max="13" width="13.140625" customWidth="1"/>
    <col min="14" max="14" width="21.42578125" bestFit="1" customWidth="1"/>
    <col min="20" max="20" width="18.85546875" customWidth="1"/>
    <col min="21" max="21" width="13.85546875" customWidth="1"/>
    <col min="22" max="22" width="16.7109375" customWidth="1"/>
    <col min="23" max="23" width="19" customWidth="1"/>
    <col min="24" max="24" width="28.7109375" customWidth="1"/>
    <col min="25" max="25" width="21.7109375" customWidth="1"/>
  </cols>
  <sheetData>
    <row r="1" spans="1:14" x14ac:dyDescent="0.25">
      <c r="A1" s="1" t="s">
        <v>194</v>
      </c>
      <c r="D1" s="3"/>
      <c r="E1" s="3"/>
      <c r="F1" s="3"/>
    </row>
    <row r="2" spans="1:14" x14ac:dyDescent="0.25">
      <c r="C2" t="s">
        <v>248</v>
      </c>
      <c r="D2" s="3"/>
      <c r="E2" s="3"/>
      <c r="F2" s="3"/>
    </row>
    <row r="3" spans="1:14" x14ac:dyDescent="0.25">
      <c r="C3" t="s">
        <v>249</v>
      </c>
      <c r="D3" s="3"/>
      <c r="E3" s="3"/>
      <c r="F3" s="3"/>
    </row>
    <row r="4" spans="1:14" x14ac:dyDescent="0.25">
      <c r="A4" t="s">
        <v>220</v>
      </c>
      <c r="D4" s="3"/>
      <c r="E4" s="3"/>
      <c r="F4" s="3"/>
    </row>
    <row r="5" spans="1:14" x14ac:dyDescent="0.25">
      <c r="A5" s="12" t="s">
        <v>190</v>
      </c>
      <c r="B5" s="12" t="s">
        <v>190</v>
      </c>
      <c r="C5" s="13" t="s">
        <v>191</v>
      </c>
      <c r="D5" s="13" t="s">
        <v>191</v>
      </c>
      <c r="E5" s="13" t="s">
        <v>191</v>
      </c>
      <c r="F5" s="13" t="s">
        <v>191</v>
      </c>
      <c r="G5" s="13" t="s">
        <v>191</v>
      </c>
      <c r="H5" s="13" t="s">
        <v>191</v>
      </c>
      <c r="I5" s="13" t="s">
        <v>191</v>
      </c>
      <c r="J5" s="13" t="s">
        <v>191</v>
      </c>
    </row>
    <row r="6" spans="1:14" ht="7.5" customHeight="1" x14ac:dyDescent="0.25"/>
    <row r="7" spans="1:14" x14ac:dyDescent="0.25">
      <c r="A7" t="s">
        <v>34</v>
      </c>
      <c r="B7" t="s">
        <v>75</v>
      </c>
      <c r="C7" t="s">
        <v>76</v>
      </c>
      <c r="D7" t="s">
        <v>77</v>
      </c>
      <c r="E7" t="s">
        <v>79</v>
      </c>
      <c r="F7" t="s">
        <v>151</v>
      </c>
      <c r="G7" t="s">
        <v>144</v>
      </c>
      <c r="H7" t="s">
        <v>145</v>
      </c>
      <c r="I7" t="s">
        <v>78</v>
      </c>
      <c r="J7" t="s">
        <v>150</v>
      </c>
    </row>
    <row r="8" spans="1:14" x14ac:dyDescent="0.25">
      <c r="A8" t="s">
        <v>52</v>
      </c>
      <c r="B8" s="2">
        <v>42587</v>
      </c>
      <c r="C8" t="s">
        <v>137</v>
      </c>
      <c r="D8" t="s">
        <v>81</v>
      </c>
      <c r="E8" t="s">
        <v>102</v>
      </c>
      <c r="F8" t="s">
        <v>156</v>
      </c>
      <c r="G8" t="s">
        <v>87</v>
      </c>
      <c r="H8" t="s">
        <v>120</v>
      </c>
      <c r="I8" t="s">
        <v>141</v>
      </c>
      <c r="M8" s="1" t="s">
        <v>77</v>
      </c>
      <c r="N8" s="4" t="s">
        <v>246</v>
      </c>
    </row>
    <row r="9" spans="1:14" x14ac:dyDescent="0.25">
      <c r="A9" t="s">
        <v>47</v>
      </c>
      <c r="B9" s="2">
        <v>42588</v>
      </c>
      <c r="C9" t="s">
        <v>139</v>
      </c>
      <c r="D9" t="s">
        <v>80</v>
      </c>
      <c r="E9" t="s">
        <v>90</v>
      </c>
      <c r="F9" t="s">
        <v>153</v>
      </c>
      <c r="G9" t="s">
        <v>84</v>
      </c>
      <c r="H9" t="s">
        <v>113</v>
      </c>
      <c r="I9" t="s">
        <v>140</v>
      </c>
      <c r="M9" t="s">
        <v>81</v>
      </c>
      <c r="N9">
        <f>COUNTIF(TBLInjury[Contact Type],M9)</f>
        <v>4</v>
      </c>
    </row>
    <row r="10" spans="1:14" x14ac:dyDescent="0.25">
      <c r="A10" t="s">
        <v>48</v>
      </c>
      <c r="B10" s="2">
        <v>42588</v>
      </c>
      <c r="C10" t="s">
        <v>139</v>
      </c>
      <c r="D10" t="s">
        <v>80</v>
      </c>
      <c r="E10" t="s">
        <v>85</v>
      </c>
      <c r="F10" t="s">
        <v>160</v>
      </c>
      <c r="G10" t="s">
        <v>84</v>
      </c>
      <c r="H10" t="s">
        <v>119</v>
      </c>
      <c r="I10" t="s">
        <v>140</v>
      </c>
      <c r="M10" t="s">
        <v>80</v>
      </c>
      <c r="N10">
        <f>COUNTIF(TBLInjury[Contact Type],M10)</f>
        <v>3</v>
      </c>
    </row>
    <row r="11" spans="1:14" x14ac:dyDescent="0.25">
      <c r="A11" t="s">
        <v>40</v>
      </c>
      <c r="B11" s="2">
        <v>42591</v>
      </c>
      <c r="C11" t="s">
        <v>137</v>
      </c>
      <c r="D11" t="s">
        <v>80</v>
      </c>
      <c r="E11" t="s">
        <v>95</v>
      </c>
      <c r="F11" t="s">
        <v>164</v>
      </c>
      <c r="G11" t="s">
        <v>84</v>
      </c>
      <c r="H11" t="s">
        <v>113</v>
      </c>
      <c r="I11" t="s">
        <v>141</v>
      </c>
      <c r="J11" t="s">
        <v>247</v>
      </c>
      <c r="M11" t="s">
        <v>82</v>
      </c>
      <c r="N11">
        <f>COUNTIF(TBLInjury[Contact Type],M11)</f>
        <v>0</v>
      </c>
    </row>
    <row r="12" spans="1:14" x14ac:dyDescent="0.25">
      <c r="A12" t="s">
        <v>54</v>
      </c>
      <c r="B12" s="2">
        <v>42596</v>
      </c>
      <c r="C12" t="s">
        <v>139</v>
      </c>
      <c r="D12" t="s">
        <v>81</v>
      </c>
      <c r="E12" t="s">
        <v>102</v>
      </c>
      <c r="F12" t="s">
        <v>156</v>
      </c>
      <c r="G12" t="s">
        <v>87</v>
      </c>
      <c r="H12" t="s">
        <v>120</v>
      </c>
      <c r="I12" t="s">
        <v>141</v>
      </c>
    </row>
    <row r="13" spans="1:14" x14ac:dyDescent="0.25">
      <c r="A13" t="s">
        <v>55</v>
      </c>
      <c r="B13" s="2">
        <v>42599</v>
      </c>
      <c r="C13" t="s">
        <v>137</v>
      </c>
      <c r="D13" t="s">
        <v>81</v>
      </c>
      <c r="E13" t="s">
        <v>101</v>
      </c>
      <c r="F13" t="s">
        <v>157</v>
      </c>
      <c r="G13" t="s">
        <v>87</v>
      </c>
      <c r="H13" t="s">
        <v>120</v>
      </c>
      <c r="I13" t="s">
        <v>140</v>
      </c>
      <c r="J13" t="s">
        <v>260</v>
      </c>
    </row>
    <row r="14" spans="1:14" x14ac:dyDescent="0.25">
      <c r="A14" t="s">
        <v>41</v>
      </c>
      <c r="B14" s="2">
        <v>42602</v>
      </c>
      <c r="C14" t="s">
        <v>138</v>
      </c>
      <c r="D14" t="s">
        <v>81</v>
      </c>
      <c r="E14" t="s">
        <v>99</v>
      </c>
      <c r="F14" t="s">
        <v>161</v>
      </c>
      <c r="G14" t="s">
        <v>87</v>
      </c>
      <c r="H14" t="s">
        <v>121</v>
      </c>
      <c r="I14" t="s">
        <v>142</v>
      </c>
    </row>
    <row r="29" spans="13:14" x14ac:dyDescent="0.25">
      <c r="M29" s="59" t="s">
        <v>274</v>
      </c>
      <c r="N29" t="s">
        <v>296</v>
      </c>
    </row>
    <row r="30" spans="13:14" x14ac:dyDescent="0.25">
      <c r="M30" s="60" t="s">
        <v>84</v>
      </c>
      <c r="N30" s="61">
        <v>3</v>
      </c>
    </row>
    <row r="31" spans="13:14" x14ac:dyDescent="0.25">
      <c r="M31" s="60" t="s">
        <v>87</v>
      </c>
      <c r="N31" s="61">
        <v>4</v>
      </c>
    </row>
  </sheetData>
  <dataValidations count="1">
    <dataValidation type="date" allowBlank="1" showInputMessage="1" showErrorMessage="1" sqref="B8:B14">
      <formula1>40909</formula1>
      <formula2>44196</formula2>
    </dataValidation>
  </dataValidations>
  <pageMargins left="0.7" right="0.7" top="0.75" bottom="0.75" header="0.3" footer="0.3"/>
  <drawing r:id="rId2"/>
  <tableParts count="1">
    <tablePart r:id="rId3"/>
  </tableParts>
  <extLst>
    <ext xmlns:x14="http://schemas.microsoft.com/office/spreadsheetml/2009/9/main" uri="{CCE6A557-97BC-4b89-ADB6-D9C93CAAB3DF}">
      <x14:dataValidations xmlns:xm="http://schemas.microsoft.com/office/excel/2006/main" count="8">
        <x14:dataValidation type="list" allowBlank="1" showInputMessage="1" showErrorMessage="1">
          <x14:formula1>
            <xm:f>'Control Panel'!$B$7:$B$22</xm:f>
          </x14:formula1>
          <xm:sqref>A8:A14</xm:sqref>
        </x14:dataValidation>
        <x14:dataValidation type="list" allowBlank="1" showInputMessage="1" showErrorMessage="1">
          <x14:formula1>
            <xm:f>'Control Panel'!$D$7:$D$10</xm:f>
          </x14:formula1>
          <xm:sqref>C8:C14</xm:sqref>
        </x14:dataValidation>
        <x14:dataValidation type="list" allowBlank="1" showInputMessage="1" showErrorMessage="1">
          <x14:formula1>
            <xm:f>'Control Panel'!$C$13:$C$15</xm:f>
          </x14:formula1>
          <xm:sqref>D8:D14</xm:sqref>
        </x14:dataValidation>
        <x14:dataValidation type="list" allowBlank="1" showInputMessage="1" showErrorMessage="1">
          <x14:formula1>
            <xm:f>'Control Panel'!$E$7:$E$28</xm:f>
          </x14:formula1>
          <xm:sqref>E8:E14</xm:sqref>
        </x14:dataValidation>
        <x14:dataValidation type="list" allowBlank="1" showInputMessage="1" showErrorMessage="1">
          <x14:formula1>
            <xm:f>'Control Panel'!$F$7:$F$10</xm:f>
          </x14:formula1>
          <xm:sqref>G8:G14</xm:sqref>
        </x14:dataValidation>
        <x14:dataValidation type="list" allowBlank="1" showInputMessage="1" showErrorMessage="1">
          <x14:formula1>
            <xm:f>'Control Panel'!$C$7:$C$9</xm:f>
          </x14:formula1>
          <xm:sqref>I8:I14</xm:sqref>
        </x14:dataValidation>
        <x14:dataValidation type="list" allowBlank="1" showInputMessage="1" showErrorMessage="1">
          <x14:formula1>
            <xm:f>'Control Panel'!$G$6:$G$38</xm:f>
          </x14:formula1>
          <xm:sqref>H8:H14</xm:sqref>
        </x14:dataValidation>
        <x14:dataValidation type="list" allowBlank="1" showInputMessage="1" showErrorMessage="1">
          <x14:formula1>
            <xm:f>'Control Panel'!$F$15:$F$35</xm:f>
          </x14:formula1>
          <xm:sqref>F8:F14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0"/>
  <sheetViews>
    <sheetView workbookViewId="0">
      <selection activeCell="B8" sqref="B8"/>
    </sheetView>
  </sheetViews>
  <sheetFormatPr defaultRowHeight="15" x14ac:dyDescent="0.25"/>
  <cols>
    <col min="1" max="1" width="23.5703125" customWidth="1"/>
    <col min="2" max="3" width="14.140625" customWidth="1"/>
    <col min="4" max="4" width="11.28515625" bestFit="1" customWidth="1"/>
    <col min="5" max="5" width="19.42578125" bestFit="1" customWidth="1"/>
    <col min="6" max="6" width="15.7109375" style="3" bestFit="1" customWidth="1"/>
    <col min="7" max="7" width="14.85546875" style="3" customWidth="1"/>
    <col min="8" max="8" width="10.42578125" style="3" customWidth="1"/>
    <col min="9" max="9" width="13.7109375" style="3" bestFit="1" customWidth="1"/>
    <col min="10" max="10" width="21.42578125" style="3" customWidth="1"/>
    <col min="11" max="12" width="20" style="3" customWidth="1"/>
    <col min="13" max="13" width="20.7109375" style="3" customWidth="1"/>
    <col min="14" max="14" width="14.7109375" style="3" customWidth="1"/>
    <col min="15" max="15" width="54.140625" customWidth="1"/>
    <col min="18" max="18" width="24.7109375" customWidth="1"/>
    <col min="19" max="19" width="19.42578125" customWidth="1"/>
  </cols>
  <sheetData>
    <row r="1" spans="1:15" x14ac:dyDescent="0.25">
      <c r="A1" s="1" t="s">
        <v>197</v>
      </c>
    </row>
    <row r="3" spans="1:15" x14ac:dyDescent="0.25">
      <c r="A3" s="12" t="s">
        <v>190</v>
      </c>
      <c r="B3" s="12" t="s">
        <v>190</v>
      </c>
      <c r="C3" s="12" t="s">
        <v>190</v>
      </c>
      <c r="D3" s="12" t="s">
        <v>190</v>
      </c>
      <c r="E3" s="34" t="s">
        <v>191</v>
      </c>
      <c r="F3" s="34" t="s">
        <v>191</v>
      </c>
      <c r="G3" s="34" t="s">
        <v>251</v>
      </c>
      <c r="H3" s="34" t="s">
        <v>191</v>
      </c>
      <c r="I3" s="34" t="s">
        <v>251</v>
      </c>
      <c r="J3" s="34" t="s">
        <v>191</v>
      </c>
      <c r="K3" s="34" t="s">
        <v>191</v>
      </c>
      <c r="L3" s="34" t="s">
        <v>251</v>
      </c>
      <c r="M3" s="34" t="s">
        <v>251</v>
      </c>
      <c r="N3" s="34" t="s">
        <v>251</v>
      </c>
      <c r="O3" s="34" t="s">
        <v>191</v>
      </c>
    </row>
    <row r="5" spans="1:15" x14ac:dyDescent="0.25">
      <c r="A5" s="1" t="s">
        <v>34</v>
      </c>
      <c r="B5" s="1" t="s">
        <v>4</v>
      </c>
      <c r="C5" s="1" t="s">
        <v>35</v>
      </c>
      <c r="D5" s="1" t="s">
        <v>36</v>
      </c>
      <c r="E5" s="1" t="s">
        <v>39</v>
      </c>
      <c r="F5" s="4" t="s">
        <v>199</v>
      </c>
      <c r="G5" s="4" t="s">
        <v>71</v>
      </c>
      <c r="H5" s="4" t="s">
        <v>37</v>
      </c>
      <c r="I5" s="4" t="s">
        <v>73</v>
      </c>
      <c r="J5" s="4" t="s">
        <v>38</v>
      </c>
      <c r="K5" s="4" t="s">
        <v>74</v>
      </c>
      <c r="L5" s="4" t="s">
        <v>70</v>
      </c>
      <c r="M5" s="4" t="s">
        <v>72</v>
      </c>
      <c r="N5" s="4" t="s">
        <v>68</v>
      </c>
      <c r="O5" s="1" t="s">
        <v>69</v>
      </c>
    </row>
    <row r="6" spans="1:15" x14ac:dyDescent="0.25">
      <c r="A6" t="s">
        <v>52</v>
      </c>
      <c r="B6" s="2">
        <v>42410</v>
      </c>
      <c r="C6" t="s">
        <v>57</v>
      </c>
      <c r="D6" t="s">
        <v>58</v>
      </c>
      <c r="E6" s="6">
        <v>71.099999999999994</v>
      </c>
      <c r="F6" s="3">
        <v>3</v>
      </c>
      <c r="G6" s="9">
        <f>--(AND(ISNUMBER(TBLHydration[[#This Row],[Urine Color]]),TBLHydration[[#This Row],[Urine Color]]&gt;=5))</f>
        <v>0</v>
      </c>
      <c r="H6" s="7">
        <v>1.0149999999999999</v>
      </c>
      <c r="I6" s="9">
        <f>--(AND(ISNUMBER(TBLHydration[[#This Row],[USG]]),TBLHydration[[#This Row],[USG]]&gt;=1.021))</f>
        <v>0</v>
      </c>
      <c r="J6" s="6">
        <v>69</v>
      </c>
      <c r="K6" s="3">
        <f>TBLHydration[[#This Row],[Morning Weight]]-TBLHydration[[#This Row],[Post-Session Weight]]</f>
        <v>2.0999999999999943</v>
      </c>
      <c r="L6" s="5">
        <f t="shared" ref="L6:L37" si="0">IFERROR(K6/E6,"")</f>
        <v>2.9535864978902877E-2</v>
      </c>
      <c r="M6" s="9">
        <f>--(AND(ISNUMBER(TBLHydration[[#This Row],[Session Change %]]),TBLHydration[[#This Row],[Session Change %]]&gt;0.02))</f>
        <v>1</v>
      </c>
      <c r="N6" s="3">
        <f>SUM(TBLHydration[[#This Row],[Flag-Colour]],TBLHydration[[#This Row],[Flag-USG]],TBLHydration[[#This Row],[Flag-SessionChange]])</f>
        <v>1</v>
      </c>
    </row>
    <row r="7" spans="1:15" x14ac:dyDescent="0.25">
      <c r="A7" t="s">
        <v>53</v>
      </c>
      <c r="B7" s="2">
        <v>42410</v>
      </c>
      <c r="C7" t="s">
        <v>57</v>
      </c>
      <c r="D7" t="s">
        <v>58</v>
      </c>
      <c r="E7" s="6">
        <v>68.400000000000006</v>
      </c>
      <c r="F7" s="3">
        <v>6</v>
      </c>
      <c r="G7" s="9">
        <f>--(AND(ISNUMBER(TBLHydration[[#This Row],[Urine Color]]),TBLHydration[[#This Row],[Urine Color]]&gt;=5))</f>
        <v>1</v>
      </c>
      <c r="H7" s="7">
        <v>1.0209999999999999</v>
      </c>
      <c r="I7" s="9">
        <f>--(AND(ISNUMBER(TBLHydration[[#This Row],[USG]]),TBLHydration[[#This Row],[USG]]&gt;=1.021))</f>
        <v>1</v>
      </c>
      <c r="J7" s="6">
        <v>66.7</v>
      </c>
      <c r="K7" s="3">
        <f>TBLHydration[[#This Row],[Morning Weight]]-TBLHydration[[#This Row],[Post-Session Weight]]</f>
        <v>1.7000000000000028</v>
      </c>
      <c r="L7" s="5">
        <f t="shared" si="0"/>
        <v>2.4853801169590684E-2</v>
      </c>
      <c r="M7" s="9">
        <f>--(AND(ISNUMBER(TBLHydration[[#This Row],[Session Change %]]),TBLHydration[[#This Row],[Session Change %]]&gt;0.02))</f>
        <v>1</v>
      </c>
      <c r="N7" s="3">
        <f>SUM(TBLHydration[[#This Row],[Flag-Colour]],TBLHydration[[#This Row],[Flag-USG]],TBLHydration[[#This Row],[Flag-SessionChange]])</f>
        <v>3</v>
      </c>
      <c r="O7" t="s">
        <v>198</v>
      </c>
    </row>
    <row r="8" spans="1:15" x14ac:dyDescent="0.25">
      <c r="A8" t="s">
        <v>47</v>
      </c>
      <c r="B8" s="2">
        <v>42410</v>
      </c>
      <c r="C8" t="s">
        <v>57</v>
      </c>
      <c r="D8" t="s">
        <v>58</v>
      </c>
      <c r="E8" s="6">
        <v>69.8</v>
      </c>
      <c r="F8" s="3">
        <v>6</v>
      </c>
      <c r="G8" s="9">
        <f>--(AND(ISNUMBER(TBLHydration[[#This Row],[Urine Color]]),TBLHydration[[#This Row],[Urine Color]]&gt;=5))</f>
        <v>1</v>
      </c>
      <c r="H8" s="7">
        <v>1.0209999999999999</v>
      </c>
      <c r="I8" s="9">
        <f>--(AND(ISNUMBER(TBLHydration[[#This Row],[USG]]),TBLHydration[[#This Row],[USG]]&gt;=1.021))</f>
        <v>1</v>
      </c>
      <c r="J8" s="6">
        <v>68.8</v>
      </c>
      <c r="K8" s="3">
        <f>TBLHydration[[#This Row],[Morning Weight]]-TBLHydration[[#This Row],[Post-Session Weight]]</f>
        <v>1</v>
      </c>
      <c r="L8" s="5">
        <f t="shared" si="0"/>
        <v>1.4326647564469915E-2</v>
      </c>
      <c r="M8" s="9">
        <f>--(AND(ISNUMBER(TBLHydration[[#This Row],[Session Change %]]),TBLHydration[[#This Row],[Session Change %]]&gt;0.02))</f>
        <v>0</v>
      </c>
      <c r="N8" s="3">
        <f>SUM(TBLHydration[[#This Row],[Flag-Colour]],TBLHydration[[#This Row],[Flag-USG]],TBLHydration[[#This Row],[Flag-SessionChange]])</f>
        <v>2</v>
      </c>
    </row>
    <row r="9" spans="1:15" x14ac:dyDescent="0.25">
      <c r="A9" t="s">
        <v>43</v>
      </c>
      <c r="B9" s="2">
        <v>42410</v>
      </c>
      <c r="C9" t="s">
        <v>57</v>
      </c>
      <c r="D9" t="s">
        <v>58</v>
      </c>
      <c r="E9" s="6">
        <v>61.2</v>
      </c>
      <c r="F9" s="3">
        <v>7</v>
      </c>
      <c r="G9" s="9">
        <f>--(AND(ISNUMBER(TBLHydration[[#This Row],[Urine Color]]),TBLHydration[[#This Row],[Urine Color]]&gt;=5))</f>
        <v>1</v>
      </c>
      <c r="H9" s="7">
        <v>1.0229999999999999</v>
      </c>
      <c r="I9" s="9">
        <f>--(AND(ISNUMBER(TBLHydration[[#This Row],[USG]]),TBLHydration[[#This Row],[USG]]&gt;=1.021))</f>
        <v>1</v>
      </c>
      <c r="J9" s="6">
        <v>60.1</v>
      </c>
      <c r="K9" s="3">
        <f>TBLHydration[[#This Row],[Morning Weight]]-TBLHydration[[#This Row],[Post-Session Weight]]</f>
        <v>1.1000000000000014</v>
      </c>
      <c r="L9" s="5">
        <f t="shared" si="0"/>
        <v>1.797385620915035E-2</v>
      </c>
      <c r="M9" s="9">
        <f>--(AND(ISNUMBER(TBLHydration[[#This Row],[Session Change %]]),TBLHydration[[#This Row],[Session Change %]]&gt;0.02))</f>
        <v>0</v>
      </c>
      <c r="N9" s="3">
        <f>SUM(TBLHydration[[#This Row],[Flag-Colour]],TBLHydration[[#This Row],[Flag-USG]],TBLHydration[[#This Row],[Flag-SessionChange]])</f>
        <v>2</v>
      </c>
    </row>
    <row r="10" spans="1:15" x14ac:dyDescent="0.25">
      <c r="A10" t="s">
        <v>46</v>
      </c>
      <c r="B10" s="2">
        <v>42410</v>
      </c>
      <c r="C10" t="s">
        <v>57</v>
      </c>
      <c r="D10" t="s">
        <v>58</v>
      </c>
      <c r="E10" s="6">
        <v>64.400000000000006</v>
      </c>
      <c r="F10" s="3">
        <v>7</v>
      </c>
      <c r="G10" s="9">
        <f>--(AND(ISNUMBER(TBLHydration[[#This Row],[Urine Color]]),TBLHydration[[#This Row],[Urine Color]]&gt;=5))</f>
        <v>1</v>
      </c>
      <c r="H10" s="7">
        <v>1.0229999999999999</v>
      </c>
      <c r="I10" s="9">
        <f>--(AND(ISNUMBER(TBLHydration[[#This Row],[USG]]),TBLHydration[[#This Row],[USG]]&gt;=1.021))</f>
        <v>1</v>
      </c>
      <c r="J10" s="6">
        <v>62.300000000000004</v>
      </c>
      <c r="K10" s="3">
        <f>TBLHydration[[#This Row],[Morning Weight]]-TBLHydration[[#This Row],[Post-Session Weight]]</f>
        <v>2.1000000000000014</v>
      </c>
      <c r="L10" s="5">
        <f t="shared" si="0"/>
        <v>3.2608695652173933E-2</v>
      </c>
      <c r="M10" s="9">
        <f>--(AND(ISNUMBER(TBLHydration[[#This Row],[Session Change %]]),TBLHydration[[#This Row],[Session Change %]]&gt;0.02))</f>
        <v>1</v>
      </c>
      <c r="N10" s="3">
        <f>SUM(TBLHydration[[#This Row],[Flag-Colour]],TBLHydration[[#This Row],[Flag-USG]],TBLHydration[[#This Row],[Flag-SessionChange]])</f>
        <v>3</v>
      </c>
    </row>
    <row r="11" spans="1:15" x14ac:dyDescent="0.25">
      <c r="A11" t="s">
        <v>42</v>
      </c>
      <c r="B11" s="2">
        <v>42410</v>
      </c>
      <c r="C11" t="s">
        <v>57</v>
      </c>
      <c r="D11" t="s">
        <v>58</v>
      </c>
      <c r="E11" s="6">
        <v>59.199999999999996</v>
      </c>
      <c r="F11" s="3">
        <v>7</v>
      </c>
      <c r="G11" s="9">
        <f>--(AND(ISNUMBER(TBLHydration[[#This Row],[Urine Color]]),TBLHydration[[#This Row],[Urine Color]]&gt;=5))</f>
        <v>1</v>
      </c>
      <c r="H11" s="7">
        <v>1.0229999999999999</v>
      </c>
      <c r="I11" s="9">
        <f>--(AND(ISNUMBER(TBLHydration[[#This Row],[USG]]),TBLHydration[[#This Row],[USG]]&gt;=1.021))</f>
        <v>1</v>
      </c>
      <c r="J11" s="6">
        <v>57.599999999999994</v>
      </c>
      <c r="K11" s="3">
        <f>TBLHydration[[#This Row],[Morning Weight]]-TBLHydration[[#This Row],[Post-Session Weight]]</f>
        <v>1.6000000000000014</v>
      </c>
      <c r="L11" s="5">
        <f t="shared" si="0"/>
        <v>2.7027027027027053E-2</v>
      </c>
      <c r="M11" s="9">
        <f>--(AND(ISNUMBER(TBLHydration[[#This Row],[Session Change %]]),TBLHydration[[#This Row],[Session Change %]]&gt;0.02))</f>
        <v>1</v>
      </c>
      <c r="N11" s="3">
        <f>SUM(TBLHydration[[#This Row],[Flag-Colour]],TBLHydration[[#This Row],[Flag-USG]],TBLHydration[[#This Row],[Flag-SessionChange]])</f>
        <v>3</v>
      </c>
    </row>
    <row r="12" spans="1:15" x14ac:dyDescent="0.25">
      <c r="A12" t="s">
        <v>48</v>
      </c>
      <c r="B12" s="2">
        <v>42410</v>
      </c>
      <c r="C12" t="s">
        <v>57</v>
      </c>
      <c r="D12" t="s">
        <v>58</v>
      </c>
      <c r="E12" s="6">
        <v>60.2</v>
      </c>
      <c r="F12" s="3">
        <v>3</v>
      </c>
      <c r="G12" s="9">
        <f>--(AND(ISNUMBER(TBLHydration[[#This Row],[Urine Color]]),TBLHydration[[#This Row],[Urine Color]]&gt;=5))</f>
        <v>0</v>
      </c>
      <c r="H12" s="7">
        <v>1.0149999999999999</v>
      </c>
      <c r="I12" s="9">
        <f>--(AND(ISNUMBER(TBLHydration[[#This Row],[USG]]),TBLHydration[[#This Row],[USG]]&gt;=1.021))</f>
        <v>0</v>
      </c>
      <c r="J12" s="6">
        <v>59</v>
      </c>
      <c r="K12" s="3">
        <f>TBLHydration[[#This Row],[Morning Weight]]-TBLHydration[[#This Row],[Post-Session Weight]]</f>
        <v>1.2000000000000028</v>
      </c>
      <c r="L12" s="5">
        <f t="shared" si="0"/>
        <v>1.9933554817275795E-2</v>
      </c>
      <c r="M12" s="9">
        <f>--(AND(ISNUMBER(TBLHydration[[#This Row],[Session Change %]]),TBLHydration[[#This Row],[Session Change %]]&gt;0.02))</f>
        <v>0</v>
      </c>
      <c r="N12" s="3">
        <f>SUM(TBLHydration[[#This Row],[Flag-Colour]],TBLHydration[[#This Row],[Flag-USG]],TBLHydration[[#This Row],[Flag-SessionChange]])</f>
        <v>0</v>
      </c>
    </row>
    <row r="13" spans="1:15" x14ac:dyDescent="0.25">
      <c r="A13" t="s">
        <v>40</v>
      </c>
      <c r="B13" s="2">
        <v>42410</v>
      </c>
      <c r="C13" t="s">
        <v>57</v>
      </c>
      <c r="D13" t="s">
        <v>58</v>
      </c>
      <c r="E13" s="6">
        <v>62.599999999999994</v>
      </c>
      <c r="F13" s="3">
        <v>7</v>
      </c>
      <c r="G13" s="9">
        <f>--(AND(ISNUMBER(TBLHydration[[#This Row],[Urine Color]]),TBLHydration[[#This Row],[Urine Color]]&gt;=5))</f>
        <v>1</v>
      </c>
      <c r="H13" s="7">
        <v>1.0229999999999999</v>
      </c>
      <c r="I13" s="9">
        <f>--(AND(ISNUMBER(TBLHydration[[#This Row],[USG]]),TBLHydration[[#This Row],[USG]]&gt;=1.021))</f>
        <v>1</v>
      </c>
      <c r="J13" s="6">
        <v>60.8</v>
      </c>
      <c r="K13" s="3">
        <f>TBLHydration[[#This Row],[Morning Weight]]-TBLHydration[[#This Row],[Post-Session Weight]]</f>
        <v>1.7999999999999972</v>
      </c>
      <c r="L13" s="5">
        <f t="shared" si="0"/>
        <v>2.8753993610223599E-2</v>
      </c>
      <c r="M13" s="9">
        <f>--(AND(ISNUMBER(TBLHydration[[#This Row],[Session Change %]]),TBLHydration[[#This Row],[Session Change %]]&gt;0.02))</f>
        <v>1</v>
      </c>
      <c r="N13" s="3">
        <f>SUM(TBLHydration[[#This Row],[Flag-Colour]],TBLHydration[[#This Row],[Flag-USG]],TBLHydration[[#This Row],[Flag-SessionChange]])</f>
        <v>3</v>
      </c>
    </row>
    <row r="14" spans="1:15" x14ac:dyDescent="0.25">
      <c r="A14" t="s">
        <v>49</v>
      </c>
      <c r="B14" s="2">
        <v>42410</v>
      </c>
      <c r="C14" t="s">
        <v>57</v>
      </c>
      <c r="D14" t="s">
        <v>58</v>
      </c>
      <c r="E14" s="6">
        <v>57.6</v>
      </c>
      <c r="F14" s="3">
        <v>3</v>
      </c>
      <c r="G14" s="9">
        <f>--(AND(ISNUMBER(TBLHydration[[#This Row],[Urine Color]]),TBLHydration[[#This Row],[Urine Color]]&gt;=5))</f>
        <v>0</v>
      </c>
      <c r="H14" s="7">
        <v>1.0149999999999999</v>
      </c>
      <c r="I14" s="9">
        <f>--(AND(ISNUMBER(TBLHydration[[#This Row],[USG]]),TBLHydration[[#This Row],[USG]]&gt;=1.021))</f>
        <v>0</v>
      </c>
      <c r="J14" s="6">
        <v>57.1</v>
      </c>
      <c r="K14" s="3">
        <f>TBLHydration[[#This Row],[Morning Weight]]-TBLHydration[[#This Row],[Post-Session Weight]]</f>
        <v>0.5</v>
      </c>
      <c r="L14" s="5">
        <f t="shared" si="0"/>
        <v>8.6805555555555559E-3</v>
      </c>
      <c r="M14" s="9">
        <f>--(AND(ISNUMBER(TBLHydration[[#This Row],[Session Change %]]),TBLHydration[[#This Row],[Session Change %]]&gt;0.02))</f>
        <v>0</v>
      </c>
      <c r="N14" s="3">
        <f>SUM(TBLHydration[[#This Row],[Flag-Colour]],TBLHydration[[#This Row],[Flag-USG]],TBLHydration[[#This Row],[Flag-SessionChange]])</f>
        <v>0</v>
      </c>
    </row>
    <row r="15" spans="1:15" x14ac:dyDescent="0.25">
      <c r="A15" t="s">
        <v>45</v>
      </c>
      <c r="B15" s="2">
        <v>42410</v>
      </c>
      <c r="C15" t="s">
        <v>57</v>
      </c>
      <c r="D15" t="s">
        <v>58</v>
      </c>
      <c r="E15" s="6">
        <v>58.8</v>
      </c>
      <c r="F15" s="3">
        <v>6</v>
      </c>
      <c r="G15" s="9">
        <f>--(AND(ISNUMBER(TBLHydration[[#This Row],[Urine Color]]),TBLHydration[[#This Row],[Urine Color]]&gt;=5))</f>
        <v>1</v>
      </c>
      <c r="H15" s="7">
        <v>1.0209999999999999</v>
      </c>
      <c r="I15" s="9">
        <f>--(AND(ISNUMBER(TBLHydration[[#This Row],[USG]]),TBLHydration[[#This Row],[USG]]&gt;=1.021))</f>
        <v>1</v>
      </c>
      <c r="J15" s="6">
        <v>57.9</v>
      </c>
      <c r="K15" s="3">
        <f>TBLHydration[[#This Row],[Morning Weight]]-TBLHydration[[#This Row],[Post-Session Weight]]</f>
        <v>0.89999999999999858</v>
      </c>
      <c r="L15" s="5">
        <f t="shared" si="0"/>
        <v>1.5306122448979569E-2</v>
      </c>
      <c r="M15" s="9">
        <f>--(AND(ISNUMBER(TBLHydration[[#This Row],[Session Change %]]),TBLHydration[[#This Row],[Session Change %]]&gt;0.02))</f>
        <v>0</v>
      </c>
      <c r="N15" s="3">
        <f>SUM(TBLHydration[[#This Row],[Flag-Colour]],TBLHydration[[#This Row],[Flag-USG]],TBLHydration[[#This Row],[Flag-SessionChange]])</f>
        <v>2</v>
      </c>
    </row>
    <row r="16" spans="1:15" x14ac:dyDescent="0.25">
      <c r="A16" t="s">
        <v>50</v>
      </c>
      <c r="B16" s="2">
        <v>42410</v>
      </c>
      <c r="C16" t="s">
        <v>57</v>
      </c>
      <c r="D16" t="s">
        <v>58</v>
      </c>
      <c r="E16" s="6">
        <v>66.099999999999994</v>
      </c>
      <c r="F16" s="3">
        <v>4</v>
      </c>
      <c r="G16" s="9">
        <f>--(AND(ISNUMBER(TBLHydration[[#This Row],[Urine Color]]),TBLHydration[[#This Row],[Urine Color]]&gt;=5))</f>
        <v>0</v>
      </c>
      <c r="H16" s="7">
        <v>1.018</v>
      </c>
      <c r="I16" s="9">
        <f>--(AND(ISNUMBER(TBLHydration[[#This Row],[USG]]),TBLHydration[[#This Row],[USG]]&gt;=1.021))</f>
        <v>0</v>
      </c>
      <c r="J16" s="6">
        <v>64.5</v>
      </c>
      <c r="K16" s="3">
        <f>TBLHydration[[#This Row],[Morning Weight]]-TBLHydration[[#This Row],[Post-Session Weight]]</f>
        <v>1.5999999999999943</v>
      </c>
      <c r="L16" s="5">
        <f t="shared" si="0"/>
        <v>2.4205748865355439E-2</v>
      </c>
      <c r="M16" s="9">
        <f>--(AND(ISNUMBER(TBLHydration[[#This Row],[Session Change %]]),TBLHydration[[#This Row],[Session Change %]]&gt;0.02))</f>
        <v>1</v>
      </c>
      <c r="N16" s="3">
        <f>SUM(TBLHydration[[#This Row],[Flag-Colour]],TBLHydration[[#This Row],[Flag-USG]],TBLHydration[[#This Row],[Flag-SessionChange]])</f>
        <v>1</v>
      </c>
    </row>
    <row r="17" spans="1:19" x14ac:dyDescent="0.25">
      <c r="A17" t="s">
        <v>44</v>
      </c>
      <c r="B17" s="2">
        <v>42410</v>
      </c>
      <c r="C17" t="s">
        <v>57</v>
      </c>
      <c r="D17" t="s">
        <v>58</v>
      </c>
      <c r="E17" s="6">
        <v>62.2</v>
      </c>
      <c r="F17" s="3">
        <v>1</v>
      </c>
      <c r="G17" s="9">
        <f>--(AND(ISNUMBER(TBLHydration[[#This Row],[Urine Color]]),TBLHydration[[#This Row],[Urine Color]]&gt;=5))</f>
        <v>0</v>
      </c>
      <c r="H17" s="7">
        <v>1.0089999999999999</v>
      </c>
      <c r="I17" s="9">
        <f>--(AND(ISNUMBER(TBLHydration[[#This Row],[USG]]),TBLHydration[[#This Row],[USG]]&gt;=1.021))</f>
        <v>0</v>
      </c>
      <c r="J17" s="6">
        <v>61.7</v>
      </c>
      <c r="K17" s="3">
        <f>TBLHydration[[#This Row],[Morning Weight]]-TBLHydration[[#This Row],[Post-Session Weight]]</f>
        <v>0.5</v>
      </c>
      <c r="L17" s="5">
        <f t="shared" si="0"/>
        <v>8.0385852090032149E-3</v>
      </c>
      <c r="M17" s="9">
        <f>--(AND(ISNUMBER(TBLHydration[[#This Row],[Session Change %]]),TBLHydration[[#This Row],[Session Change %]]&gt;0.02))</f>
        <v>0</v>
      </c>
      <c r="N17" s="3">
        <f>SUM(TBLHydration[[#This Row],[Flag-Colour]],TBLHydration[[#This Row],[Flag-USG]],TBLHydration[[#This Row],[Flag-SessionChange]])</f>
        <v>0</v>
      </c>
    </row>
    <row r="18" spans="1:19" x14ac:dyDescent="0.25">
      <c r="A18" t="s">
        <v>41</v>
      </c>
      <c r="B18" s="2">
        <v>42410</v>
      </c>
      <c r="C18" t="s">
        <v>57</v>
      </c>
      <c r="D18" t="s">
        <v>58</v>
      </c>
      <c r="E18" s="6">
        <v>70.099999999999994</v>
      </c>
      <c r="F18" s="3">
        <v>6</v>
      </c>
      <c r="G18" s="9">
        <f>--(AND(ISNUMBER(TBLHydration[[#This Row],[Urine Color]]),TBLHydration[[#This Row],[Urine Color]]&gt;=5))</f>
        <v>1</v>
      </c>
      <c r="H18" s="7">
        <v>1.0209999999999999</v>
      </c>
      <c r="I18" s="9">
        <f>--(AND(ISNUMBER(TBLHydration[[#This Row],[USG]]),TBLHydration[[#This Row],[USG]]&gt;=1.021))</f>
        <v>1</v>
      </c>
      <c r="J18" s="6">
        <v>68.8</v>
      </c>
      <c r="K18" s="3">
        <f>TBLHydration[[#This Row],[Morning Weight]]-TBLHydration[[#This Row],[Post-Session Weight]]</f>
        <v>1.2999999999999972</v>
      </c>
      <c r="L18" s="5">
        <f t="shared" si="0"/>
        <v>1.8544935805991401E-2</v>
      </c>
      <c r="M18" s="9">
        <f>--(AND(ISNUMBER(TBLHydration[[#This Row],[Session Change %]]),TBLHydration[[#This Row],[Session Change %]]&gt;0.02))</f>
        <v>0</v>
      </c>
      <c r="N18" s="3">
        <f>SUM(TBLHydration[[#This Row],[Flag-Colour]],TBLHydration[[#This Row],[Flag-USG]],TBLHydration[[#This Row],[Flag-SessionChange]])</f>
        <v>2</v>
      </c>
    </row>
    <row r="19" spans="1:19" x14ac:dyDescent="0.25">
      <c r="A19" t="s">
        <v>51</v>
      </c>
      <c r="B19" s="2">
        <v>42410</v>
      </c>
      <c r="C19" t="s">
        <v>57</v>
      </c>
      <c r="D19" t="s">
        <v>58</v>
      </c>
      <c r="E19" s="6">
        <v>63</v>
      </c>
      <c r="F19" s="3">
        <v>6</v>
      </c>
      <c r="G19" s="9">
        <f>--(AND(ISNUMBER(TBLHydration[[#This Row],[Urine Color]]),TBLHydration[[#This Row],[Urine Color]]&gt;=5))</f>
        <v>1</v>
      </c>
      <c r="H19" s="7">
        <v>1.0209999999999999</v>
      </c>
      <c r="I19" s="9">
        <f>--(AND(ISNUMBER(TBLHydration[[#This Row],[USG]]),TBLHydration[[#This Row],[USG]]&gt;=1.021))</f>
        <v>1</v>
      </c>
      <c r="J19" s="6">
        <v>61.7</v>
      </c>
      <c r="K19" s="3">
        <f>TBLHydration[[#This Row],[Morning Weight]]-TBLHydration[[#This Row],[Post-Session Weight]]</f>
        <v>1.2999999999999972</v>
      </c>
      <c r="L19" s="5">
        <f t="shared" si="0"/>
        <v>2.0634920634920589E-2</v>
      </c>
      <c r="M19" s="9">
        <f>--(AND(ISNUMBER(TBLHydration[[#This Row],[Session Change %]]),TBLHydration[[#This Row],[Session Change %]]&gt;0.02))</f>
        <v>1</v>
      </c>
      <c r="N19" s="3">
        <f>SUM(TBLHydration[[#This Row],[Flag-Colour]],TBLHydration[[#This Row],[Flag-USG]],TBLHydration[[#This Row],[Flag-SessionChange]])</f>
        <v>3</v>
      </c>
    </row>
    <row r="20" spans="1:19" x14ac:dyDescent="0.25">
      <c r="A20" t="s">
        <v>54</v>
      </c>
      <c r="B20" s="2">
        <v>42410</v>
      </c>
      <c r="C20" t="s">
        <v>57</v>
      </c>
      <c r="D20" t="s">
        <v>58</v>
      </c>
      <c r="E20" s="6">
        <v>68.800000000000011</v>
      </c>
      <c r="F20" s="3">
        <v>2</v>
      </c>
      <c r="G20" s="9">
        <f>--(AND(ISNUMBER(TBLHydration[[#This Row],[Urine Color]]),TBLHydration[[#This Row],[Urine Color]]&gt;=5))</f>
        <v>0</v>
      </c>
      <c r="H20" s="7">
        <v>1.012</v>
      </c>
      <c r="I20" s="9">
        <f>--(AND(ISNUMBER(TBLHydration[[#This Row],[USG]]),TBLHydration[[#This Row],[USG]]&gt;=1.021))</f>
        <v>0</v>
      </c>
      <c r="J20" s="6">
        <v>68.400000000000006</v>
      </c>
      <c r="K20" s="3">
        <f>TBLHydration[[#This Row],[Morning Weight]]-TBLHydration[[#This Row],[Post-Session Weight]]</f>
        <v>0.40000000000000568</v>
      </c>
      <c r="L20" s="5">
        <f t="shared" si="0"/>
        <v>5.8139534883721745E-3</v>
      </c>
      <c r="M20" s="9">
        <f>--(AND(ISNUMBER(TBLHydration[[#This Row],[Session Change %]]),TBLHydration[[#This Row],[Session Change %]]&gt;0.02))</f>
        <v>0</v>
      </c>
      <c r="N20" s="3">
        <f>SUM(TBLHydration[[#This Row],[Flag-Colour]],TBLHydration[[#This Row],[Flag-USG]],TBLHydration[[#This Row],[Flag-SessionChange]])</f>
        <v>0</v>
      </c>
    </row>
    <row r="21" spans="1:19" x14ac:dyDescent="0.25">
      <c r="A21" t="s">
        <v>55</v>
      </c>
      <c r="B21" s="2">
        <v>42410</v>
      </c>
      <c r="C21" t="s">
        <v>57</v>
      </c>
      <c r="D21" t="s">
        <v>58</v>
      </c>
      <c r="E21" s="6">
        <v>61.3</v>
      </c>
      <c r="F21" s="3">
        <v>1</v>
      </c>
      <c r="G21" s="9">
        <f>--(AND(ISNUMBER(TBLHydration[[#This Row],[Urine Color]]),TBLHydration[[#This Row],[Urine Color]]&gt;=5))</f>
        <v>0</v>
      </c>
      <c r="H21" s="7">
        <v>1.01</v>
      </c>
      <c r="I21" s="9">
        <f>--(AND(ISNUMBER(TBLHydration[[#This Row],[USG]]),TBLHydration[[#This Row],[USG]]&gt;=1.021))</f>
        <v>0</v>
      </c>
      <c r="J21" s="6">
        <v>59.3</v>
      </c>
      <c r="K21" s="3">
        <f>TBLHydration[[#This Row],[Morning Weight]]-TBLHydration[[#This Row],[Post-Session Weight]]</f>
        <v>2</v>
      </c>
      <c r="L21" s="5">
        <f t="shared" si="0"/>
        <v>3.2626427406199025E-2</v>
      </c>
      <c r="M21" s="9">
        <f>--(AND(ISNUMBER(TBLHydration[[#This Row],[Session Change %]]),TBLHydration[[#This Row],[Session Change %]]&gt;0.02))</f>
        <v>1</v>
      </c>
      <c r="N21" s="3">
        <f>SUM(TBLHydration[[#This Row],[Flag-Colour]],TBLHydration[[#This Row],[Flag-USG]],TBLHydration[[#This Row],[Flag-SessionChange]])</f>
        <v>1</v>
      </c>
    </row>
    <row r="22" spans="1:19" ht="15.75" thickBot="1" x14ac:dyDescent="0.3">
      <c r="A22" t="s">
        <v>52</v>
      </c>
      <c r="B22" s="2">
        <v>42411</v>
      </c>
      <c r="C22" t="s">
        <v>57</v>
      </c>
      <c r="D22" t="s">
        <v>62</v>
      </c>
      <c r="E22" s="6">
        <v>71.7</v>
      </c>
      <c r="F22" s="3">
        <v>4</v>
      </c>
      <c r="G22" s="9">
        <f>--(AND(ISNUMBER(TBLHydration[[#This Row],[Urine Color]]),TBLHydration[[#This Row],[Urine Color]]&gt;=5))</f>
        <v>0</v>
      </c>
      <c r="H22" s="7"/>
      <c r="I22" s="9">
        <f>--(AND(ISNUMBER(TBLHydration[[#This Row],[USG]]),TBLHydration[[#This Row],[USG]]&gt;=1.021))</f>
        <v>0</v>
      </c>
      <c r="J22" s="6">
        <v>70.900000000000006</v>
      </c>
      <c r="K22" s="3">
        <f>TBLHydration[[#This Row],[Morning Weight]]-TBLHydration[[#This Row],[Post-Session Weight]]</f>
        <v>0.79999999999999716</v>
      </c>
      <c r="L22" s="5">
        <f t="shared" si="0"/>
        <v>1.1157601115760071E-2</v>
      </c>
      <c r="M22" s="9">
        <f>--(AND(ISNUMBER(TBLHydration[[#This Row],[Session Change %]]),TBLHydration[[#This Row],[Session Change %]]&gt;0.02))</f>
        <v>0</v>
      </c>
      <c r="N22" s="3">
        <f>SUM(TBLHydration[[#This Row],[Flag-Colour]],TBLHydration[[#This Row],[Flag-USG]],TBLHydration[[#This Row],[Flag-SessionChange]])</f>
        <v>0</v>
      </c>
    </row>
    <row r="23" spans="1:19" x14ac:dyDescent="0.25">
      <c r="A23" t="s">
        <v>53</v>
      </c>
      <c r="B23" s="2">
        <v>42411</v>
      </c>
      <c r="C23" t="s">
        <v>57</v>
      </c>
      <c r="D23" t="s">
        <v>62</v>
      </c>
      <c r="E23" s="6">
        <v>68.400000000000006</v>
      </c>
      <c r="F23" s="3">
        <v>5</v>
      </c>
      <c r="G23" s="9">
        <f>--(AND(ISNUMBER(TBLHydration[[#This Row],[Urine Color]]),TBLHydration[[#This Row],[Urine Color]]&gt;=5))</f>
        <v>1</v>
      </c>
      <c r="H23" s="7"/>
      <c r="I23" s="9">
        <f>--(AND(ISNUMBER(TBLHydration[[#This Row],[USG]]),TBLHydration[[#This Row],[USG]]&gt;=1.021))</f>
        <v>0</v>
      </c>
      <c r="J23" s="6">
        <v>67.900000000000006</v>
      </c>
      <c r="K23" s="3">
        <f>TBLHydration[[#This Row],[Morning Weight]]-TBLHydration[[#This Row],[Post-Session Weight]]</f>
        <v>0.5</v>
      </c>
      <c r="L23" s="5">
        <f t="shared" si="0"/>
        <v>7.3099415204678359E-3</v>
      </c>
      <c r="M23" s="9">
        <f>--(AND(ISNUMBER(TBLHydration[[#This Row],[Session Change %]]),TBLHydration[[#This Row],[Session Change %]]&gt;0.02))</f>
        <v>0</v>
      </c>
      <c r="N23" s="3">
        <f>SUM(TBLHydration[[#This Row],[Flag-Colour]],TBLHydration[[#This Row],[Flag-USG]],TBLHydration[[#This Row],[Flag-SessionChange]])</f>
        <v>1</v>
      </c>
      <c r="R23" s="35" t="s">
        <v>196</v>
      </c>
      <c r="S23" s="29"/>
    </row>
    <row r="24" spans="1:19" x14ac:dyDescent="0.25">
      <c r="A24" t="s">
        <v>47</v>
      </c>
      <c r="B24" s="2">
        <v>42411</v>
      </c>
      <c r="C24" t="s">
        <v>57</v>
      </c>
      <c r="D24" t="s">
        <v>62</v>
      </c>
      <c r="E24" s="6">
        <v>69.199999999999989</v>
      </c>
      <c r="F24" s="3">
        <v>5</v>
      </c>
      <c r="G24" s="9">
        <f>--(AND(ISNUMBER(TBLHydration[[#This Row],[Urine Color]]),TBLHydration[[#This Row],[Urine Color]]&gt;=5))</f>
        <v>1</v>
      </c>
      <c r="H24" s="7"/>
      <c r="I24" s="9">
        <f>--(AND(ISNUMBER(TBLHydration[[#This Row],[USG]]),TBLHydration[[#This Row],[USG]]&gt;=1.021))</f>
        <v>0</v>
      </c>
      <c r="J24" s="6">
        <v>67.199999999999989</v>
      </c>
      <c r="K24" s="3">
        <f>TBLHydration[[#This Row],[Morning Weight]]-TBLHydration[[#This Row],[Post-Session Weight]]</f>
        <v>2</v>
      </c>
      <c r="L24" s="5">
        <f t="shared" si="0"/>
        <v>2.8901734104046249E-2</v>
      </c>
      <c r="M24" s="9">
        <f>--(AND(ISNUMBER(TBLHydration[[#This Row],[Session Change %]]),TBLHydration[[#This Row],[Session Change %]]&gt;0.02))</f>
        <v>1</v>
      </c>
      <c r="N24" s="3">
        <f>SUM(TBLHydration[[#This Row],[Flag-Colour]],TBLHydration[[#This Row],[Flag-USG]],TBLHydration[[#This Row],[Flag-SessionChange]])</f>
        <v>2</v>
      </c>
      <c r="R24" s="30" t="s">
        <v>59</v>
      </c>
      <c r="S24" s="31">
        <v>1</v>
      </c>
    </row>
    <row r="25" spans="1:19" x14ac:dyDescent="0.25">
      <c r="A25" t="s">
        <v>43</v>
      </c>
      <c r="B25" s="2">
        <v>42411</v>
      </c>
      <c r="C25" t="s">
        <v>57</v>
      </c>
      <c r="D25" t="s">
        <v>62</v>
      </c>
      <c r="E25" s="6">
        <v>61</v>
      </c>
      <c r="F25" s="3">
        <v>4</v>
      </c>
      <c r="G25" s="9">
        <f>--(AND(ISNUMBER(TBLHydration[[#This Row],[Urine Color]]),TBLHydration[[#This Row],[Urine Color]]&gt;=5))</f>
        <v>0</v>
      </c>
      <c r="H25" s="7"/>
      <c r="I25" s="9">
        <f>--(AND(ISNUMBER(TBLHydration[[#This Row],[USG]]),TBLHydration[[#This Row],[USG]]&gt;=1.021))</f>
        <v>0</v>
      </c>
      <c r="J25" s="6">
        <v>59.7</v>
      </c>
      <c r="K25" s="3">
        <f>TBLHydration[[#This Row],[Morning Weight]]-TBLHydration[[#This Row],[Post-Session Weight]]</f>
        <v>1.2999999999999972</v>
      </c>
      <c r="L25" s="5">
        <f t="shared" si="0"/>
        <v>2.1311475409836019E-2</v>
      </c>
      <c r="M25" s="9">
        <f>--(AND(ISNUMBER(TBLHydration[[#This Row],[Session Change %]]),TBLHydration[[#This Row],[Session Change %]]&gt;0.02))</f>
        <v>1</v>
      </c>
      <c r="N25" s="3">
        <f>SUM(TBLHydration[[#This Row],[Flag-Colour]],TBLHydration[[#This Row],[Flag-USG]],TBLHydration[[#This Row],[Flag-SessionChange]])</f>
        <v>1</v>
      </c>
      <c r="R25" s="30" t="s">
        <v>60</v>
      </c>
      <c r="S25" s="31">
        <v>1.0109999999999999</v>
      </c>
    </row>
    <row r="26" spans="1:19" ht="15.75" thickBot="1" x14ac:dyDescent="0.3">
      <c r="A26" t="s">
        <v>46</v>
      </c>
      <c r="B26" s="2">
        <v>42411</v>
      </c>
      <c r="C26" t="s">
        <v>57</v>
      </c>
      <c r="D26" t="s">
        <v>62</v>
      </c>
      <c r="E26" s="6">
        <v>64.2</v>
      </c>
      <c r="F26" s="3">
        <v>5</v>
      </c>
      <c r="G26" s="9">
        <f>--(AND(ISNUMBER(TBLHydration[[#This Row],[Urine Color]]),TBLHydration[[#This Row],[Urine Color]]&gt;=5))</f>
        <v>1</v>
      </c>
      <c r="H26" s="7"/>
      <c r="I26" s="9">
        <f>--(AND(ISNUMBER(TBLHydration[[#This Row],[USG]]),TBLHydration[[#This Row],[USG]]&gt;=1.021))</f>
        <v>0</v>
      </c>
      <c r="J26" s="6">
        <v>62.7</v>
      </c>
      <c r="K26" s="3">
        <f>TBLHydration[[#This Row],[Morning Weight]]-TBLHydration[[#This Row],[Post-Session Weight]]</f>
        <v>1.5</v>
      </c>
      <c r="L26" s="5">
        <f t="shared" si="0"/>
        <v>2.336448598130841E-2</v>
      </c>
      <c r="M26" s="9">
        <f>--(AND(ISNUMBER(TBLHydration[[#This Row],[Session Change %]]),TBLHydration[[#This Row],[Session Change %]]&gt;0.02))</f>
        <v>1</v>
      </c>
      <c r="N26" s="3">
        <f>SUM(TBLHydration[[#This Row],[Flag-Colour]],TBLHydration[[#This Row],[Flag-USG]],TBLHydration[[#This Row],[Flag-SessionChange]])</f>
        <v>2</v>
      </c>
      <c r="R26" s="32" t="s">
        <v>61</v>
      </c>
      <c r="S26" s="33">
        <v>1.0209999999999999</v>
      </c>
    </row>
    <row r="27" spans="1:19" x14ac:dyDescent="0.25">
      <c r="A27" t="s">
        <v>42</v>
      </c>
      <c r="B27" s="2">
        <v>42411</v>
      </c>
      <c r="C27" t="s">
        <v>57</v>
      </c>
      <c r="D27" t="s">
        <v>62</v>
      </c>
      <c r="E27" s="6">
        <v>59.699999999999996</v>
      </c>
      <c r="F27" s="3">
        <v>5</v>
      </c>
      <c r="G27" s="9">
        <f>--(AND(ISNUMBER(TBLHydration[[#This Row],[Urine Color]]),TBLHydration[[#This Row],[Urine Color]]&gt;=5))</f>
        <v>1</v>
      </c>
      <c r="H27" s="7"/>
      <c r="I27" s="9">
        <f>--(AND(ISNUMBER(TBLHydration[[#This Row],[USG]]),TBLHydration[[#This Row],[USG]]&gt;=1.021))</f>
        <v>0</v>
      </c>
      <c r="J27" s="6">
        <v>59.3</v>
      </c>
      <c r="K27" s="3">
        <f>TBLHydration[[#This Row],[Morning Weight]]-TBLHydration[[#This Row],[Post-Session Weight]]</f>
        <v>0.39999999999999858</v>
      </c>
      <c r="L27" s="5">
        <f t="shared" si="0"/>
        <v>6.7001675041875814E-3</v>
      </c>
      <c r="M27" s="9">
        <f>--(AND(ISNUMBER(TBLHydration[[#This Row],[Session Change %]]),TBLHydration[[#This Row],[Session Change %]]&gt;0.02))</f>
        <v>0</v>
      </c>
      <c r="N27" s="3">
        <f>SUM(TBLHydration[[#This Row],[Flag-Colour]],TBLHydration[[#This Row],[Flag-USG]],TBLHydration[[#This Row],[Flag-SessionChange]])</f>
        <v>1</v>
      </c>
      <c r="R27" s="27"/>
      <c r="S27" s="28"/>
    </row>
    <row r="28" spans="1:19" x14ac:dyDescent="0.25">
      <c r="A28" t="s">
        <v>48</v>
      </c>
      <c r="B28" s="2">
        <v>42411</v>
      </c>
      <c r="C28" t="s">
        <v>57</v>
      </c>
      <c r="D28" t="s">
        <v>62</v>
      </c>
      <c r="E28" s="6">
        <v>60.2</v>
      </c>
      <c r="F28" s="3">
        <v>5</v>
      </c>
      <c r="G28" s="9">
        <f>--(AND(ISNUMBER(TBLHydration[[#This Row],[Urine Color]]),TBLHydration[[#This Row],[Urine Color]]&gt;=5))</f>
        <v>1</v>
      </c>
      <c r="H28" s="7"/>
      <c r="I28" s="9">
        <f>--(AND(ISNUMBER(TBLHydration[[#This Row],[USG]]),TBLHydration[[#This Row],[USG]]&gt;=1.021))</f>
        <v>0</v>
      </c>
      <c r="J28" s="6">
        <v>59</v>
      </c>
      <c r="K28" s="3">
        <f>TBLHydration[[#This Row],[Morning Weight]]-TBLHydration[[#This Row],[Post-Session Weight]]</f>
        <v>1.2000000000000028</v>
      </c>
      <c r="L28" s="5">
        <f t="shared" si="0"/>
        <v>1.9933554817275795E-2</v>
      </c>
      <c r="M28" s="9">
        <f>--(AND(ISNUMBER(TBLHydration[[#This Row],[Session Change %]]),TBLHydration[[#This Row],[Session Change %]]&gt;0.02))</f>
        <v>0</v>
      </c>
      <c r="N28" s="3">
        <f>SUM(TBLHydration[[#This Row],[Flag-Colour]],TBLHydration[[#This Row],[Flag-USG]],TBLHydration[[#This Row],[Flag-SessionChange]])</f>
        <v>1</v>
      </c>
    </row>
    <row r="29" spans="1:19" x14ac:dyDescent="0.25">
      <c r="A29" t="s">
        <v>40</v>
      </c>
      <c r="B29" s="2">
        <v>42411</v>
      </c>
      <c r="C29" t="s">
        <v>57</v>
      </c>
      <c r="D29" t="s">
        <v>62</v>
      </c>
      <c r="E29" s="6">
        <v>62.5</v>
      </c>
      <c r="F29" s="3">
        <v>1</v>
      </c>
      <c r="G29" s="9">
        <f>--(AND(ISNUMBER(TBLHydration[[#This Row],[Urine Color]]),TBLHydration[[#This Row],[Urine Color]]&gt;=5))</f>
        <v>0</v>
      </c>
      <c r="H29" s="7"/>
      <c r="I29" s="9">
        <f>--(AND(ISNUMBER(TBLHydration[[#This Row],[USG]]),TBLHydration[[#This Row],[USG]]&gt;=1.021))</f>
        <v>0</v>
      </c>
      <c r="J29" s="6">
        <v>62.1</v>
      </c>
      <c r="K29" s="3">
        <f>TBLHydration[[#This Row],[Morning Weight]]-TBLHydration[[#This Row],[Post-Session Weight]]</f>
        <v>0.39999999999999858</v>
      </c>
      <c r="L29" s="5">
        <f t="shared" si="0"/>
        <v>6.3999999999999769E-3</v>
      </c>
      <c r="M29" s="9">
        <f>--(AND(ISNUMBER(TBLHydration[[#This Row],[Session Change %]]),TBLHydration[[#This Row],[Session Change %]]&gt;0.02))</f>
        <v>0</v>
      </c>
      <c r="N29" s="3">
        <f>SUM(TBLHydration[[#This Row],[Flag-Colour]],TBLHydration[[#This Row],[Flag-USG]],TBLHydration[[#This Row],[Flag-SessionChange]])</f>
        <v>0</v>
      </c>
    </row>
    <row r="30" spans="1:19" x14ac:dyDescent="0.25">
      <c r="A30" t="s">
        <v>49</v>
      </c>
      <c r="B30" s="2">
        <v>42411</v>
      </c>
      <c r="C30" t="s">
        <v>57</v>
      </c>
      <c r="D30" t="s">
        <v>62</v>
      </c>
      <c r="E30" s="6">
        <v>58.1</v>
      </c>
      <c r="F30" s="3">
        <v>5</v>
      </c>
      <c r="G30" s="9">
        <f>--(AND(ISNUMBER(TBLHydration[[#This Row],[Urine Color]]),TBLHydration[[#This Row],[Urine Color]]&gt;=5))</f>
        <v>1</v>
      </c>
      <c r="H30" s="7"/>
      <c r="I30" s="9">
        <f>--(AND(ISNUMBER(TBLHydration[[#This Row],[USG]]),TBLHydration[[#This Row],[USG]]&gt;=1.021))</f>
        <v>0</v>
      </c>
      <c r="J30" s="6">
        <v>56.5</v>
      </c>
      <c r="K30" s="3">
        <f>TBLHydration[[#This Row],[Morning Weight]]-TBLHydration[[#This Row],[Post-Session Weight]]</f>
        <v>1.6000000000000014</v>
      </c>
      <c r="L30" s="5">
        <f t="shared" si="0"/>
        <v>2.7538726333907082E-2</v>
      </c>
      <c r="M30" s="9">
        <f>--(AND(ISNUMBER(TBLHydration[[#This Row],[Session Change %]]),TBLHydration[[#This Row],[Session Change %]]&gt;0.02))</f>
        <v>1</v>
      </c>
      <c r="N30" s="3">
        <f>SUM(TBLHydration[[#This Row],[Flag-Colour]],TBLHydration[[#This Row],[Flag-USG]],TBLHydration[[#This Row],[Flag-SessionChange]])</f>
        <v>2</v>
      </c>
    </row>
    <row r="31" spans="1:19" x14ac:dyDescent="0.25">
      <c r="A31" t="s">
        <v>45</v>
      </c>
      <c r="B31" s="2">
        <v>42411</v>
      </c>
      <c r="C31" t="s">
        <v>57</v>
      </c>
      <c r="D31" t="s">
        <v>62</v>
      </c>
      <c r="E31" s="6">
        <v>58.6</v>
      </c>
      <c r="F31" s="3">
        <v>3</v>
      </c>
      <c r="G31" s="9">
        <f>--(AND(ISNUMBER(TBLHydration[[#This Row],[Urine Color]]),TBLHydration[[#This Row],[Urine Color]]&gt;=5))</f>
        <v>0</v>
      </c>
      <c r="H31" s="7"/>
      <c r="I31" s="9">
        <f>--(AND(ISNUMBER(TBLHydration[[#This Row],[USG]]),TBLHydration[[#This Row],[USG]]&gt;=1.021))</f>
        <v>0</v>
      </c>
      <c r="J31" s="6">
        <v>57</v>
      </c>
      <c r="K31" s="3">
        <f>TBLHydration[[#This Row],[Morning Weight]]-TBLHydration[[#This Row],[Post-Session Weight]]</f>
        <v>1.6000000000000014</v>
      </c>
      <c r="L31" s="5">
        <f t="shared" si="0"/>
        <v>2.7303754266211629E-2</v>
      </c>
      <c r="M31" s="9">
        <f>--(AND(ISNUMBER(TBLHydration[[#This Row],[Session Change %]]),TBLHydration[[#This Row],[Session Change %]]&gt;0.02))</f>
        <v>1</v>
      </c>
      <c r="N31" s="3">
        <f>SUM(TBLHydration[[#This Row],[Flag-Colour]],TBLHydration[[#This Row],[Flag-USG]],TBLHydration[[#This Row],[Flag-SessionChange]])</f>
        <v>1</v>
      </c>
    </row>
    <row r="32" spans="1:19" x14ac:dyDescent="0.25">
      <c r="A32" t="s">
        <v>50</v>
      </c>
      <c r="B32" s="2">
        <v>42411</v>
      </c>
      <c r="C32" t="s">
        <v>57</v>
      </c>
      <c r="D32" t="s">
        <v>62</v>
      </c>
      <c r="E32" s="6">
        <v>66.599999999999994</v>
      </c>
      <c r="F32" s="3">
        <v>6</v>
      </c>
      <c r="G32" s="9">
        <f>--(AND(ISNUMBER(TBLHydration[[#This Row],[Urine Color]]),TBLHydration[[#This Row],[Urine Color]]&gt;=5))</f>
        <v>1</v>
      </c>
      <c r="H32" s="7"/>
      <c r="I32" s="9">
        <f>--(AND(ISNUMBER(TBLHydration[[#This Row],[USG]]),TBLHydration[[#This Row],[USG]]&gt;=1.021))</f>
        <v>0</v>
      </c>
      <c r="J32" s="6">
        <v>65.099999999999994</v>
      </c>
      <c r="K32" s="3">
        <f>TBLHydration[[#This Row],[Morning Weight]]-TBLHydration[[#This Row],[Post-Session Weight]]</f>
        <v>1.5</v>
      </c>
      <c r="L32" s="5">
        <f t="shared" si="0"/>
        <v>2.2522522522522525E-2</v>
      </c>
      <c r="M32" s="9">
        <f>--(AND(ISNUMBER(TBLHydration[[#This Row],[Session Change %]]),TBLHydration[[#This Row],[Session Change %]]&gt;0.02))</f>
        <v>1</v>
      </c>
      <c r="N32" s="3">
        <f>SUM(TBLHydration[[#This Row],[Flag-Colour]],TBLHydration[[#This Row],[Flag-USG]],TBLHydration[[#This Row],[Flag-SessionChange]])</f>
        <v>2</v>
      </c>
    </row>
    <row r="33" spans="1:19" x14ac:dyDescent="0.25">
      <c r="A33" t="s">
        <v>44</v>
      </c>
      <c r="B33" s="2">
        <v>42411</v>
      </c>
      <c r="C33" t="s">
        <v>57</v>
      </c>
      <c r="D33" t="s">
        <v>62</v>
      </c>
      <c r="E33" s="6">
        <v>61.9</v>
      </c>
      <c r="F33" s="3">
        <v>3</v>
      </c>
      <c r="G33" s="9">
        <f>--(AND(ISNUMBER(TBLHydration[[#This Row],[Urine Color]]),TBLHydration[[#This Row],[Urine Color]]&gt;=5))</f>
        <v>0</v>
      </c>
      <c r="H33" s="7"/>
      <c r="I33" s="9">
        <f>--(AND(ISNUMBER(TBLHydration[[#This Row],[USG]]),TBLHydration[[#This Row],[USG]]&gt;=1.021))</f>
        <v>0</v>
      </c>
      <c r="J33" s="6">
        <v>61.6</v>
      </c>
      <c r="K33" s="3">
        <f>TBLHydration[[#This Row],[Morning Weight]]-TBLHydration[[#This Row],[Post-Session Weight]]</f>
        <v>0.29999999999999716</v>
      </c>
      <c r="L33" s="5">
        <f t="shared" si="0"/>
        <v>4.8465266558965613E-3</v>
      </c>
      <c r="M33" s="9">
        <f>--(AND(ISNUMBER(TBLHydration[[#This Row],[Session Change %]]),TBLHydration[[#This Row],[Session Change %]]&gt;0.02))</f>
        <v>0</v>
      </c>
      <c r="N33" s="3">
        <f>SUM(TBLHydration[[#This Row],[Flag-Colour]],TBLHydration[[#This Row],[Flag-USG]],TBLHydration[[#This Row],[Flag-SessionChange]])</f>
        <v>0</v>
      </c>
      <c r="S33" s="8"/>
    </row>
    <row r="34" spans="1:19" x14ac:dyDescent="0.25">
      <c r="A34" t="s">
        <v>41</v>
      </c>
      <c r="B34" s="2">
        <v>42411</v>
      </c>
      <c r="C34" t="s">
        <v>57</v>
      </c>
      <c r="D34" t="s">
        <v>62</v>
      </c>
      <c r="E34" s="6">
        <v>69.7</v>
      </c>
      <c r="F34" s="3">
        <v>1</v>
      </c>
      <c r="G34" s="9">
        <f>--(AND(ISNUMBER(TBLHydration[[#This Row],[Urine Color]]),TBLHydration[[#This Row],[Urine Color]]&gt;=5))</f>
        <v>0</v>
      </c>
      <c r="H34" s="7"/>
      <c r="I34" s="9">
        <f>--(AND(ISNUMBER(TBLHydration[[#This Row],[USG]]),TBLHydration[[#This Row],[USG]]&gt;=1.021))</f>
        <v>0</v>
      </c>
      <c r="J34" s="6">
        <v>69.5</v>
      </c>
      <c r="K34" s="3">
        <f>TBLHydration[[#This Row],[Morning Weight]]-TBLHydration[[#This Row],[Post-Session Weight]]</f>
        <v>0.20000000000000284</v>
      </c>
      <c r="L34" s="5">
        <f t="shared" si="0"/>
        <v>2.8694404591105139E-3</v>
      </c>
      <c r="M34" s="9">
        <f>--(AND(ISNUMBER(TBLHydration[[#This Row],[Session Change %]]),TBLHydration[[#This Row],[Session Change %]]&gt;0.02))</f>
        <v>0</v>
      </c>
      <c r="N34" s="3">
        <f>SUM(TBLHydration[[#This Row],[Flag-Colour]],TBLHydration[[#This Row],[Flag-USG]],TBLHydration[[#This Row],[Flag-SessionChange]])</f>
        <v>0</v>
      </c>
    </row>
    <row r="35" spans="1:19" x14ac:dyDescent="0.25">
      <c r="A35" t="s">
        <v>51</v>
      </c>
      <c r="B35" s="2">
        <v>42411</v>
      </c>
      <c r="C35" t="s">
        <v>57</v>
      </c>
      <c r="D35" t="s">
        <v>62</v>
      </c>
      <c r="E35" s="6">
        <v>62.4</v>
      </c>
      <c r="F35" s="3">
        <v>6</v>
      </c>
      <c r="G35" s="9">
        <f>--(AND(ISNUMBER(TBLHydration[[#This Row],[Urine Color]]),TBLHydration[[#This Row],[Urine Color]]&gt;=5))</f>
        <v>1</v>
      </c>
      <c r="H35" s="7"/>
      <c r="I35" s="9">
        <f>--(AND(ISNUMBER(TBLHydration[[#This Row],[USG]]),TBLHydration[[#This Row],[USG]]&gt;=1.021))</f>
        <v>0</v>
      </c>
      <c r="J35" s="6">
        <v>60.699999999999996</v>
      </c>
      <c r="K35" s="3">
        <f>TBLHydration[[#This Row],[Morning Weight]]-TBLHydration[[#This Row],[Post-Session Weight]]</f>
        <v>1.7000000000000028</v>
      </c>
      <c r="L35" s="5">
        <f t="shared" si="0"/>
        <v>2.7243589743589789E-2</v>
      </c>
      <c r="M35" s="9">
        <f>--(AND(ISNUMBER(TBLHydration[[#This Row],[Session Change %]]),TBLHydration[[#This Row],[Session Change %]]&gt;0.02))</f>
        <v>1</v>
      </c>
      <c r="N35" s="3">
        <f>SUM(TBLHydration[[#This Row],[Flag-Colour]],TBLHydration[[#This Row],[Flag-USG]],TBLHydration[[#This Row],[Flag-SessionChange]])</f>
        <v>2</v>
      </c>
    </row>
    <row r="36" spans="1:19" x14ac:dyDescent="0.25">
      <c r="A36" t="s">
        <v>54</v>
      </c>
      <c r="B36" s="2">
        <v>42411</v>
      </c>
      <c r="C36" t="s">
        <v>57</v>
      </c>
      <c r="D36" t="s">
        <v>62</v>
      </c>
      <c r="E36" s="6">
        <v>68.7</v>
      </c>
      <c r="F36" s="3">
        <v>4</v>
      </c>
      <c r="G36" s="9">
        <f>--(AND(ISNUMBER(TBLHydration[[#This Row],[Urine Color]]),TBLHydration[[#This Row],[Urine Color]]&gt;=5))</f>
        <v>0</v>
      </c>
      <c r="H36" s="7"/>
      <c r="I36" s="9">
        <f>--(AND(ISNUMBER(TBLHydration[[#This Row],[USG]]),TBLHydration[[#This Row],[USG]]&gt;=1.021))</f>
        <v>0</v>
      </c>
      <c r="J36" s="6">
        <v>67.900000000000006</v>
      </c>
      <c r="K36" s="3">
        <f>TBLHydration[[#This Row],[Morning Weight]]-TBLHydration[[#This Row],[Post-Session Weight]]</f>
        <v>0.79999999999999716</v>
      </c>
      <c r="L36" s="5">
        <f t="shared" si="0"/>
        <v>1.1644832605531254E-2</v>
      </c>
      <c r="M36" s="9">
        <f>--(AND(ISNUMBER(TBLHydration[[#This Row],[Session Change %]]),TBLHydration[[#This Row],[Session Change %]]&gt;0.02))</f>
        <v>0</v>
      </c>
      <c r="N36" s="3">
        <f>SUM(TBLHydration[[#This Row],[Flag-Colour]],TBLHydration[[#This Row],[Flag-USG]],TBLHydration[[#This Row],[Flag-SessionChange]])</f>
        <v>0</v>
      </c>
    </row>
    <row r="37" spans="1:19" x14ac:dyDescent="0.25">
      <c r="A37" t="s">
        <v>55</v>
      </c>
      <c r="B37" s="2">
        <v>42411</v>
      </c>
      <c r="C37" t="s">
        <v>57</v>
      </c>
      <c r="D37" t="s">
        <v>62</v>
      </c>
      <c r="E37" s="6">
        <v>61.699999999999996</v>
      </c>
      <c r="F37" s="3">
        <v>2</v>
      </c>
      <c r="G37" s="9">
        <f>--(AND(ISNUMBER(TBLHydration[[#This Row],[Urine Color]]),TBLHydration[[#This Row],[Urine Color]]&gt;=5))</f>
        <v>0</v>
      </c>
      <c r="H37" s="7"/>
      <c r="I37" s="9">
        <f>--(AND(ISNUMBER(TBLHydration[[#This Row],[USG]]),TBLHydration[[#This Row],[USG]]&gt;=1.021))</f>
        <v>0</v>
      </c>
      <c r="J37" s="6">
        <v>61.199999999999996</v>
      </c>
      <c r="K37" s="3">
        <f>TBLHydration[[#This Row],[Morning Weight]]-TBLHydration[[#This Row],[Post-Session Weight]]</f>
        <v>0.5</v>
      </c>
      <c r="L37" s="5">
        <f t="shared" si="0"/>
        <v>8.1037277147487843E-3</v>
      </c>
      <c r="M37" s="9">
        <f>--(AND(ISNUMBER(TBLHydration[[#This Row],[Session Change %]]),TBLHydration[[#This Row],[Session Change %]]&gt;0.02))</f>
        <v>0</v>
      </c>
      <c r="N37" s="3">
        <f>SUM(TBLHydration[[#This Row],[Flag-Colour]],TBLHydration[[#This Row],[Flag-USG]],TBLHydration[[#This Row],[Flag-SessionChange]])</f>
        <v>0</v>
      </c>
    </row>
    <row r="38" spans="1:19" x14ac:dyDescent="0.25">
      <c r="A38" t="s">
        <v>52</v>
      </c>
      <c r="B38" s="2">
        <v>42412</v>
      </c>
      <c r="C38" t="s">
        <v>57</v>
      </c>
      <c r="D38" t="s">
        <v>63</v>
      </c>
      <c r="E38" s="6">
        <v>71.400000000000006</v>
      </c>
      <c r="F38" s="3">
        <v>5</v>
      </c>
      <c r="G38" s="9">
        <f>--(AND(ISNUMBER(TBLHydration[[#This Row],[Urine Color]]),TBLHydration[[#This Row],[Urine Color]]&gt;=5))</f>
        <v>1</v>
      </c>
      <c r="H38" s="7"/>
      <c r="I38" s="9">
        <f>--(AND(ISNUMBER(TBLHydration[[#This Row],[USG]]),TBLHydration[[#This Row],[USG]]&gt;=1.021))</f>
        <v>0</v>
      </c>
      <c r="J38" s="6">
        <v>70</v>
      </c>
      <c r="K38" s="3">
        <f>TBLHydration[[#This Row],[Morning Weight]]-TBLHydration[[#This Row],[Post-Session Weight]]</f>
        <v>1.4000000000000057</v>
      </c>
      <c r="L38" s="5">
        <f t="shared" ref="L38:L69" si="1">IFERROR(K38/E38,"")</f>
        <v>1.9607843137254981E-2</v>
      </c>
      <c r="M38" s="9">
        <f>--(AND(ISNUMBER(TBLHydration[[#This Row],[Session Change %]]),TBLHydration[[#This Row],[Session Change %]]&gt;0.02))</f>
        <v>0</v>
      </c>
      <c r="N38" s="3">
        <f>SUM(TBLHydration[[#This Row],[Flag-Colour]],TBLHydration[[#This Row],[Flag-USG]],TBLHydration[[#This Row],[Flag-SessionChange]])</f>
        <v>1</v>
      </c>
    </row>
    <row r="39" spans="1:19" x14ac:dyDescent="0.25">
      <c r="A39" t="s">
        <v>53</v>
      </c>
      <c r="B39" s="2">
        <v>42412</v>
      </c>
      <c r="C39" t="s">
        <v>57</v>
      </c>
      <c r="D39" t="s">
        <v>63</v>
      </c>
      <c r="E39" s="6">
        <v>68.8</v>
      </c>
      <c r="F39" s="3">
        <v>1</v>
      </c>
      <c r="G39" s="9">
        <f>--(AND(ISNUMBER(TBLHydration[[#This Row],[Urine Color]]),TBLHydration[[#This Row],[Urine Color]]&gt;=5))</f>
        <v>0</v>
      </c>
      <c r="H39" s="7"/>
      <c r="I39" s="9">
        <f>--(AND(ISNUMBER(TBLHydration[[#This Row],[USG]]),TBLHydration[[#This Row],[USG]]&gt;=1.021))</f>
        <v>0</v>
      </c>
      <c r="J39" s="6">
        <v>66.7</v>
      </c>
      <c r="K39" s="3">
        <f>TBLHydration[[#This Row],[Morning Weight]]-TBLHydration[[#This Row],[Post-Session Weight]]</f>
        <v>2.0999999999999943</v>
      </c>
      <c r="L39" s="5">
        <f t="shared" si="1"/>
        <v>3.0523255813953407E-2</v>
      </c>
      <c r="M39" s="9">
        <f>--(AND(ISNUMBER(TBLHydration[[#This Row],[Session Change %]]),TBLHydration[[#This Row],[Session Change %]]&gt;0.02))</f>
        <v>1</v>
      </c>
      <c r="N39" s="3">
        <f>SUM(TBLHydration[[#This Row],[Flag-Colour]],TBLHydration[[#This Row],[Flag-USG]],TBLHydration[[#This Row],[Flag-SessionChange]])</f>
        <v>1</v>
      </c>
    </row>
    <row r="40" spans="1:19" x14ac:dyDescent="0.25">
      <c r="A40" t="s">
        <v>47</v>
      </c>
      <c r="B40" s="2">
        <v>42412</v>
      </c>
      <c r="C40" t="s">
        <v>57</v>
      </c>
      <c r="D40" t="s">
        <v>63</v>
      </c>
      <c r="E40" s="6">
        <v>69.8</v>
      </c>
      <c r="F40" s="3">
        <v>4</v>
      </c>
      <c r="G40" s="9">
        <f>--(AND(ISNUMBER(TBLHydration[[#This Row],[Urine Color]]),TBLHydration[[#This Row],[Urine Color]]&gt;=5))</f>
        <v>0</v>
      </c>
      <c r="H40" s="7"/>
      <c r="I40" s="9">
        <f>--(AND(ISNUMBER(TBLHydration[[#This Row],[USG]]),TBLHydration[[#This Row],[USG]]&gt;=1.021))</f>
        <v>0</v>
      </c>
      <c r="J40" s="6">
        <v>69.599999999999994</v>
      </c>
      <c r="K40" s="3">
        <f>TBLHydration[[#This Row],[Morning Weight]]-TBLHydration[[#This Row],[Post-Session Weight]]</f>
        <v>0.20000000000000284</v>
      </c>
      <c r="L40" s="5">
        <f t="shared" si="1"/>
        <v>2.8653295128940235E-3</v>
      </c>
      <c r="M40" s="9">
        <f>--(AND(ISNUMBER(TBLHydration[[#This Row],[Session Change %]]),TBLHydration[[#This Row],[Session Change %]]&gt;0.02))</f>
        <v>0</v>
      </c>
      <c r="N40" s="3">
        <f>SUM(TBLHydration[[#This Row],[Flag-Colour]],TBLHydration[[#This Row],[Flag-USG]],TBLHydration[[#This Row],[Flag-SessionChange]])</f>
        <v>0</v>
      </c>
    </row>
    <row r="41" spans="1:19" x14ac:dyDescent="0.25">
      <c r="A41" t="s">
        <v>43</v>
      </c>
      <c r="B41" s="2">
        <v>42412</v>
      </c>
      <c r="C41" t="s">
        <v>57</v>
      </c>
      <c r="D41" t="s">
        <v>63</v>
      </c>
      <c r="E41" s="6">
        <v>61.2</v>
      </c>
      <c r="F41" s="3">
        <v>4</v>
      </c>
      <c r="G41" s="9">
        <f>--(AND(ISNUMBER(TBLHydration[[#This Row],[Urine Color]]),TBLHydration[[#This Row],[Urine Color]]&gt;=5))</f>
        <v>0</v>
      </c>
      <c r="H41" s="7"/>
      <c r="I41" s="9">
        <f>--(AND(ISNUMBER(TBLHydration[[#This Row],[USG]]),TBLHydration[[#This Row],[USG]]&gt;=1.021))</f>
        <v>0</v>
      </c>
      <c r="J41" s="6">
        <v>59.300000000000004</v>
      </c>
      <c r="K41" s="3">
        <f>TBLHydration[[#This Row],[Morning Weight]]-TBLHydration[[#This Row],[Post-Session Weight]]</f>
        <v>1.8999999999999986</v>
      </c>
      <c r="L41" s="5">
        <f t="shared" si="1"/>
        <v>3.1045751633986905E-2</v>
      </c>
      <c r="M41" s="9">
        <f>--(AND(ISNUMBER(TBLHydration[[#This Row],[Session Change %]]),TBLHydration[[#This Row],[Session Change %]]&gt;0.02))</f>
        <v>1</v>
      </c>
      <c r="N41" s="3">
        <f>SUM(TBLHydration[[#This Row],[Flag-Colour]],TBLHydration[[#This Row],[Flag-USG]],TBLHydration[[#This Row],[Flag-SessionChange]])</f>
        <v>1</v>
      </c>
    </row>
    <row r="42" spans="1:19" x14ac:dyDescent="0.25">
      <c r="A42" t="s">
        <v>46</v>
      </c>
      <c r="B42" s="2">
        <v>42412</v>
      </c>
      <c r="C42" t="s">
        <v>57</v>
      </c>
      <c r="D42" t="s">
        <v>63</v>
      </c>
      <c r="E42" s="6">
        <v>64</v>
      </c>
      <c r="F42" s="3">
        <v>3</v>
      </c>
      <c r="G42" s="9">
        <f>--(AND(ISNUMBER(TBLHydration[[#This Row],[Urine Color]]),TBLHydration[[#This Row],[Urine Color]]&gt;=5))</f>
        <v>0</v>
      </c>
      <c r="H42" s="7"/>
      <c r="I42" s="9">
        <f>--(AND(ISNUMBER(TBLHydration[[#This Row],[USG]]),TBLHydration[[#This Row],[USG]]&gt;=1.021))</f>
        <v>0</v>
      </c>
      <c r="J42" s="6">
        <v>62.5</v>
      </c>
      <c r="K42" s="3">
        <f>TBLHydration[[#This Row],[Morning Weight]]-TBLHydration[[#This Row],[Post-Session Weight]]</f>
        <v>1.5</v>
      </c>
      <c r="L42" s="5">
        <f t="shared" si="1"/>
        <v>2.34375E-2</v>
      </c>
      <c r="M42" s="9">
        <f>--(AND(ISNUMBER(TBLHydration[[#This Row],[Session Change %]]),TBLHydration[[#This Row],[Session Change %]]&gt;0.02))</f>
        <v>1</v>
      </c>
      <c r="N42" s="3">
        <f>SUM(TBLHydration[[#This Row],[Flag-Colour]],TBLHydration[[#This Row],[Flag-USG]],TBLHydration[[#This Row],[Flag-SessionChange]])</f>
        <v>1</v>
      </c>
    </row>
    <row r="43" spans="1:19" x14ac:dyDescent="0.25">
      <c r="A43" t="s">
        <v>42</v>
      </c>
      <c r="B43" s="2">
        <v>42412</v>
      </c>
      <c r="C43" t="s">
        <v>57</v>
      </c>
      <c r="D43" t="s">
        <v>63</v>
      </c>
      <c r="E43" s="6">
        <v>59.199999999999996</v>
      </c>
      <c r="F43" s="3">
        <v>7</v>
      </c>
      <c r="G43" s="9">
        <f>--(AND(ISNUMBER(TBLHydration[[#This Row],[Urine Color]]),TBLHydration[[#This Row],[Urine Color]]&gt;=5))</f>
        <v>1</v>
      </c>
      <c r="H43" s="7"/>
      <c r="I43" s="9">
        <f>--(AND(ISNUMBER(TBLHydration[[#This Row],[USG]]),TBLHydration[[#This Row],[USG]]&gt;=1.021))</f>
        <v>0</v>
      </c>
      <c r="J43" s="6">
        <v>57.9</v>
      </c>
      <c r="K43" s="3">
        <f>TBLHydration[[#This Row],[Morning Weight]]-TBLHydration[[#This Row],[Post-Session Weight]]</f>
        <v>1.2999999999999972</v>
      </c>
      <c r="L43" s="5">
        <f t="shared" si="1"/>
        <v>2.1959459459459412E-2</v>
      </c>
      <c r="M43" s="9">
        <f>--(AND(ISNUMBER(TBLHydration[[#This Row],[Session Change %]]),TBLHydration[[#This Row],[Session Change %]]&gt;0.02))</f>
        <v>1</v>
      </c>
      <c r="N43" s="3">
        <f>SUM(TBLHydration[[#This Row],[Flag-Colour]],TBLHydration[[#This Row],[Flag-USG]],TBLHydration[[#This Row],[Flag-SessionChange]])</f>
        <v>2</v>
      </c>
    </row>
    <row r="44" spans="1:19" x14ac:dyDescent="0.25">
      <c r="A44" t="s">
        <v>48</v>
      </c>
      <c r="B44" s="2">
        <v>42412</v>
      </c>
      <c r="C44" t="s">
        <v>57</v>
      </c>
      <c r="D44" t="s">
        <v>63</v>
      </c>
      <c r="E44" s="6">
        <v>60.6</v>
      </c>
      <c r="F44" s="3">
        <v>2</v>
      </c>
      <c r="G44" s="9">
        <f>--(AND(ISNUMBER(TBLHydration[[#This Row],[Urine Color]]),TBLHydration[[#This Row],[Urine Color]]&gt;=5))</f>
        <v>0</v>
      </c>
      <c r="H44" s="7"/>
      <c r="I44" s="9">
        <f>--(AND(ISNUMBER(TBLHydration[[#This Row],[USG]]),TBLHydration[[#This Row],[USG]]&gt;=1.021))</f>
        <v>0</v>
      </c>
      <c r="J44" s="6">
        <v>59.9</v>
      </c>
      <c r="K44" s="3">
        <f>TBLHydration[[#This Row],[Morning Weight]]-TBLHydration[[#This Row],[Post-Session Weight]]</f>
        <v>0.70000000000000284</v>
      </c>
      <c r="L44" s="5">
        <f t="shared" si="1"/>
        <v>1.1551155115511597E-2</v>
      </c>
      <c r="M44" s="9">
        <f>--(AND(ISNUMBER(TBLHydration[[#This Row],[Session Change %]]),TBLHydration[[#This Row],[Session Change %]]&gt;0.02))</f>
        <v>0</v>
      </c>
      <c r="N44" s="3">
        <f>SUM(TBLHydration[[#This Row],[Flag-Colour]],TBLHydration[[#This Row],[Flag-USG]],TBLHydration[[#This Row],[Flag-SessionChange]])</f>
        <v>0</v>
      </c>
    </row>
    <row r="45" spans="1:19" x14ac:dyDescent="0.25">
      <c r="A45" t="s">
        <v>40</v>
      </c>
      <c r="B45" s="2">
        <v>42412</v>
      </c>
      <c r="C45" t="s">
        <v>57</v>
      </c>
      <c r="D45" t="s">
        <v>63</v>
      </c>
      <c r="E45" s="6">
        <v>62.5</v>
      </c>
      <c r="F45" s="3">
        <v>2</v>
      </c>
      <c r="G45" s="9">
        <f>--(AND(ISNUMBER(TBLHydration[[#This Row],[Urine Color]]),TBLHydration[[#This Row],[Urine Color]]&gt;=5))</f>
        <v>0</v>
      </c>
      <c r="H45" s="7"/>
      <c r="I45" s="9">
        <f>--(AND(ISNUMBER(TBLHydration[[#This Row],[USG]]),TBLHydration[[#This Row],[USG]]&gt;=1.021))</f>
        <v>0</v>
      </c>
      <c r="J45" s="6">
        <v>61.4</v>
      </c>
      <c r="K45" s="3">
        <f>TBLHydration[[#This Row],[Morning Weight]]-TBLHydration[[#This Row],[Post-Session Weight]]</f>
        <v>1.1000000000000014</v>
      </c>
      <c r="L45" s="5">
        <f t="shared" si="1"/>
        <v>1.7600000000000022E-2</v>
      </c>
      <c r="M45" s="9">
        <f>--(AND(ISNUMBER(TBLHydration[[#This Row],[Session Change %]]),TBLHydration[[#This Row],[Session Change %]]&gt;0.02))</f>
        <v>0</v>
      </c>
      <c r="N45" s="3">
        <f>SUM(TBLHydration[[#This Row],[Flag-Colour]],TBLHydration[[#This Row],[Flag-USG]],TBLHydration[[#This Row],[Flag-SessionChange]])</f>
        <v>0</v>
      </c>
    </row>
    <row r="46" spans="1:19" x14ac:dyDescent="0.25">
      <c r="A46" t="s">
        <v>49</v>
      </c>
      <c r="B46" s="2">
        <v>42412</v>
      </c>
      <c r="C46" t="s">
        <v>57</v>
      </c>
      <c r="D46" t="s">
        <v>63</v>
      </c>
      <c r="E46" s="6">
        <v>57.400000000000006</v>
      </c>
      <c r="F46" s="3">
        <v>3</v>
      </c>
      <c r="G46" s="9">
        <f>--(AND(ISNUMBER(TBLHydration[[#This Row],[Urine Color]]),TBLHydration[[#This Row],[Urine Color]]&gt;=5))</f>
        <v>0</v>
      </c>
      <c r="H46" s="7"/>
      <c r="I46" s="9">
        <f>--(AND(ISNUMBER(TBLHydration[[#This Row],[USG]]),TBLHydration[[#This Row],[USG]]&gt;=1.021))</f>
        <v>0</v>
      </c>
      <c r="J46" s="6">
        <v>56.300000000000004</v>
      </c>
      <c r="K46" s="3">
        <f>TBLHydration[[#This Row],[Morning Weight]]-TBLHydration[[#This Row],[Post-Session Weight]]</f>
        <v>1.1000000000000014</v>
      </c>
      <c r="L46" s="5">
        <f t="shared" si="1"/>
        <v>1.9163763066202114E-2</v>
      </c>
      <c r="M46" s="9">
        <f>--(AND(ISNUMBER(TBLHydration[[#This Row],[Session Change %]]),TBLHydration[[#This Row],[Session Change %]]&gt;0.02))</f>
        <v>0</v>
      </c>
      <c r="N46" s="3">
        <f>SUM(TBLHydration[[#This Row],[Flag-Colour]],TBLHydration[[#This Row],[Flag-USG]],TBLHydration[[#This Row],[Flag-SessionChange]])</f>
        <v>0</v>
      </c>
    </row>
    <row r="47" spans="1:19" x14ac:dyDescent="0.25">
      <c r="A47" t="s">
        <v>45</v>
      </c>
      <c r="B47" s="2">
        <v>42412</v>
      </c>
      <c r="C47" t="s">
        <v>57</v>
      </c>
      <c r="D47" t="s">
        <v>63</v>
      </c>
      <c r="E47" s="6">
        <v>58.8</v>
      </c>
      <c r="F47" s="3">
        <v>6</v>
      </c>
      <c r="G47" s="9">
        <f>--(AND(ISNUMBER(TBLHydration[[#This Row],[Urine Color]]),TBLHydration[[#This Row],[Urine Color]]&gt;=5))</f>
        <v>1</v>
      </c>
      <c r="H47" s="7"/>
      <c r="I47" s="9">
        <f>--(AND(ISNUMBER(TBLHydration[[#This Row],[USG]]),TBLHydration[[#This Row],[USG]]&gt;=1.021))</f>
        <v>0</v>
      </c>
      <c r="J47" s="6">
        <v>58.599999999999994</v>
      </c>
      <c r="K47" s="3">
        <f>TBLHydration[[#This Row],[Morning Weight]]-TBLHydration[[#This Row],[Post-Session Weight]]</f>
        <v>0.20000000000000284</v>
      </c>
      <c r="L47" s="5">
        <f t="shared" si="1"/>
        <v>3.4013605442177355E-3</v>
      </c>
      <c r="M47" s="9">
        <f>--(AND(ISNUMBER(TBLHydration[[#This Row],[Session Change %]]),TBLHydration[[#This Row],[Session Change %]]&gt;0.02))</f>
        <v>0</v>
      </c>
      <c r="N47" s="3">
        <f>SUM(TBLHydration[[#This Row],[Flag-Colour]],TBLHydration[[#This Row],[Flag-USG]],TBLHydration[[#This Row],[Flag-SessionChange]])</f>
        <v>1</v>
      </c>
    </row>
    <row r="48" spans="1:19" x14ac:dyDescent="0.25">
      <c r="A48" t="s">
        <v>50</v>
      </c>
      <c r="B48" s="2">
        <v>42412</v>
      </c>
      <c r="C48" t="s">
        <v>57</v>
      </c>
      <c r="D48" t="s">
        <v>63</v>
      </c>
      <c r="E48" s="6">
        <v>66.400000000000006</v>
      </c>
      <c r="F48" s="3">
        <v>4</v>
      </c>
      <c r="G48" s="9">
        <f>--(AND(ISNUMBER(TBLHydration[[#This Row],[Urine Color]]),TBLHydration[[#This Row],[Urine Color]]&gt;=5))</f>
        <v>0</v>
      </c>
      <c r="H48" s="7"/>
      <c r="I48" s="9">
        <f>--(AND(ISNUMBER(TBLHydration[[#This Row],[USG]]),TBLHydration[[#This Row],[USG]]&gt;=1.021))</f>
        <v>0</v>
      </c>
      <c r="J48" s="6">
        <v>64.2</v>
      </c>
      <c r="K48" s="3">
        <f>TBLHydration[[#This Row],[Morning Weight]]-TBLHydration[[#This Row],[Post-Session Weight]]</f>
        <v>2.2000000000000028</v>
      </c>
      <c r="L48" s="5">
        <f t="shared" si="1"/>
        <v>3.3132530120481965E-2</v>
      </c>
      <c r="M48" s="9">
        <f>--(AND(ISNUMBER(TBLHydration[[#This Row],[Session Change %]]),TBLHydration[[#This Row],[Session Change %]]&gt;0.02))</f>
        <v>1</v>
      </c>
      <c r="N48" s="3">
        <f>SUM(TBLHydration[[#This Row],[Flag-Colour]],TBLHydration[[#This Row],[Flag-USG]],TBLHydration[[#This Row],[Flag-SessionChange]])</f>
        <v>1</v>
      </c>
    </row>
    <row r="49" spans="1:14" x14ac:dyDescent="0.25">
      <c r="A49" t="s">
        <v>44</v>
      </c>
      <c r="B49" s="2">
        <v>42412</v>
      </c>
      <c r="C49" t="s">
        <v>57</v>
      </c>
      <c r="D49" t="s">
        <v>63</v>
      </c>
      <c r="E49" s="6">
        <v>61.7</v>
      </c>
      <c r="F49" s="3">
        <v>5</v>
      </c>
      <c r="G49" s="9">
        <f>--(AND(ISNUMBER(TBLHydration[[#This Row],[Urine Color]]),TBLHydration[[#This Row],[Urine Color]]&gt;=5))</f>
        <v>1</v>
      </c>
      <c r="H49" s="7"/>
      <c r="I49" s="9">
        <f>--(AND(ISNUMBER(TBLHydration[[#This Row],[USG]]),TBLHydration[[#This Row],[USG]]&gt;=1.021))</f>
        <v>0</v>
      </c>
      <c r="J49" s="6">
        <v>60.2</v>
      </c>
      <c r="K49" s="3">
        <f>TBLHydration[[#This Row],[Morning Weight]]-TBLHydration[[#This Row],[Post-Session Weight]]</f>
        <v>1.5</v>
      </c>
      <c r="L49" s="5">
        <f t="shared" si="1"/>
        <v>2.4311183144246351E-2</v>
      </c>
      <c r="M49" s="9">
        <f>--(AND(ISNUMBER(TBLHydration[[#This Row],[Session Change %]]),TBLHydration[[#This Row],[Session Change %]]&gt;0.02))</f>
        <v>1</v>
      </c>
      <c r="N49" s="3">
        <f>SUM(TBLHydration[[#This Row],[Flag-Colour]],TBLHydration[[#This Row],[Flag-USG]],TBLHydration[[#This Row],[Flag-SessionChange]])</f>
        <v>2</v>
      </c>
    </row>
    <row r="50" spans="1:14" x14ac:dyDescent="0.25">
      <c r="A50" t="s">
        <v>41</v>
      </c>
      <c r="B50" s="2">
        <v>42412</v>
      </c>
      <c r="C50" t="s">
        <v>57</v>
      </c>
      <c r="D50" t="s">
        <v>63</v>
      </c>
      <c r="E50" s="6">
        <v>69.599999999999994</v>
      </c>
      <c r="F50" s="3">
        <v>6</v>
      </c>
      <c r="G50" s="9">
        <f>--(AND(ISNUMBER(TBLHydration[[#This Row],[Urine Color]]),TBLHydration[[#This Row],[Urine Color]]&gt;=5))</f>
        <v>1</v>
      </c>
      <c r="H50" s="7"/>
      <c r="I50" s="9">
        <f>--(AND(ISNUMBER(TBLHydration[[#This Row],[USG]]),TBLHydration[[#This Row],[USG]]&gt;=1.021))</f>
        <v>0</v>
      </c>
      <c r="J50" s="6">
        <v>68.099999999999994</v>
      </c>
      <c r="K50" s="3">
        <f>TBLHydration[[#This Row],[Morning Weight]]-TBLHydration[[#This Row],[Post-Session Weight]]</f>
        <v>1.5</v>
      </c>
      <c r="L50" s="5">
        <f t="shared" si="1"/>
        <v>2.1551724137931036E-2</v>
      </c>
      <c r="M50" s="9">
        <f>--(AND(ISNUMBER(TBLHydration[[#This Row],[Session Change %]]),TBLHydration[[#This Row],[Session Change %]]&gt;0.02))</f>
        <v>1</v>
      </c>
      <c r="N50" s="3">
        <f>SUM(TBLHydration[[#This Row],[Flag-Colour]],TBLHydration[[#This Row],[Flag-USG]],TBLHydration[[#This Row],[Flag-SessionChange]])</f>
        <v>2</v>
      </c>
    </row>
    <row r="51" spans="1:14" x14ac:dyDescent="0.25">
      <c r="A51" t="s">
        <v>51</v>
      </c>
      <c r="B51" s="2">
        <v>42412</v>
      </c>
      <c r="C51" t="s">
        <v>57</v>
      </c>
      <c r="D51" t="s">
        <v>63</v>
      </c>
      <c r="E51" s="6">
        <v>62.5</v>
      </c>
      <c r="F51" s="3">
        <v>5</v>
      </c>
      <c r="G51" s="9">
        <f>--(AND(ISNUMBER(TBLHydration[[#This Row],[Urine Color]]),TBLHydration[[#This Row],[Urine Color]]&gt;=5))</f>
        <v>1</v>
      </c>
      <c r="H51" s="7"/>
      <c r="I51" s="9">
        <f>--(AND(ISNUMBER(TBLHydration[[#This Row],[USG]]),TBLHydration[[#This Row],[USG]]&gt;=1.021))</f>
        <v>0</v>
      </c>
      <c r="J51" s="6">
        <v>60.7</v>
      </c>
      <c r="K51" s="3">
        <f>TBLHydration[[#This Row],[Morning Weight]]-TBLHydration[[#This Row],[Post-Session Weight]]</f>
        <v>1.7999999999999972</v>
      </c>
      <c r="L51" s="5">
        <f t="shared" si="1"/>
        <v>2.8799999999999954E-2</v>
      </c>
      <c r="M51" s="9">
        <f>--(AND(ISNUMBER(TBLHydration[[#This Row],[Session Change %]]),TBLHydration[[#This Row],[Session Change %]]&gt;0.02))</f>
        <v>1</v>
      </c>
      <c r="N51" s="3">
        <f>SUM(TBLHydration[[#This Row],[Flag-Colour]],TBLHydration[[#This Row],[Flag-USG]],TBLHydration[[#This Row],[Flag-SessionChange]])</f>
        <v>2</v>
      </c>
    </row>
    <row r="52" spans="1:14" x14ac:dyDescent="0.25">
      <c r="A52" t="s">
        <v>54</v>
      </c>
      <c r="B52" s="2">
        <v>42412</v>
      </c>
      <c r="C52" t="s">
        <v>57</v>
      </c>
      <c r="D52" t="s">
        <v>63</v>
      </c>
      <c r="E52" s="6">
        <v>68.800000000000011</v>
      </c>
      <c r="F52" s="3">
        <v>2</v>
      </c>
      <c r="G52" s="9">
        <f>--(AND(ISNUMBER(TBLHydration[[#This Row],[Urine Color]]),TBLHydration[[#This Row],[Urine Color]]&gt;=5))</f>
        <v>0</v>
      </c>
      <c r="H52" s="7"/>
      <c r="I52" s="9">
        <f>--(AND(ISNUMBER(TBLHydration[[#This Row],[USG]]),TBLHydration[[#This Row],[USG]]&gt;=1.021))</f>
        <v>0</v>
      </c>
      <c r="J52" s="6">
        <v>67.100000000000009</v>
      </c>
      <c r="K52" s="3">
        <f>TBLHydration[[#This Row],[Morning Weight]]-TBLHydration[[#This Row],[Post-Session Weight]]</f>
        <v>1.7000000000000028</v>
      </c>
      <c r="L52" s="5">
        <f t="shared" si="1"/>
        <v>2.4709302325581432E-2</v>
      </c>
      <c r="M52" s="9">
        <f>--(AND(ISNUMBER(TBLHydration[[#This Row],[Session Change %]]),TBLHydration[[#This Row],[Session Change %]]&gt;0.02))</f>
        <v>1</v>
      </c>
      <c r="N52" s="3">
        <f>SUM(TBLHydration[[#This Row],[Flag-Colour]],TBLHydration[[#This Row],[Flag-USG]],TBLHydration[[#This Row],[Flag-SessionChange]])</f>
        <v>1</v>
      </c>
    </row>
    <row r="53" spans="1:14" x14ac:dyDescent="0.25">
      <c r="A53" t="s">
        <v>55</v>
      </c>
      <c r="B53" s="2">
        <v>42412</v>
      </c>
      <c r="C53" t="s">
        <v>57</v>
      </c>
      <c r="D53" t="s">
        <v>63</v>
      </c>
      <c r="E53" s="6">
        <v>61</v>
      </c>
      <c r="F53" s="3">
        <v>6</v>
      </c>
      <c r="G53" s="9">
        <f>--(AND(ISNUMBER(TBLHydration[[#This Row],[Urine Color]]),TBLHydration[[#This Row],[Urine Color]]&gt;=5))</f>
        <v>1</v>
      </c>
      <c r="H53" s="7"/>
      <c r="I53" s="9">
        <f>--(AND(ISNUMBER(TBLHydration[[#This Row],[USG]]),TBLHydration[[#This Row],[USG]]&gt;=1.021))</f>
        <v>0</v>
      </c>
      <c r="J53" s="6">
        <v>58.8</v>
      </c>
      <c r="K53" s="3">
        <f>TBLHydration[[#This Row],[Morning Weight]]-TBLHydration[[#This Row],[Post-Session Weight]]</f>
        <v>2.2000000000000028</v>
      </c>
      <c r="L53" s="5">
        <f t="shared" si="1"/>
        <v>3.6065573770491847E-2</v>
      </c>
      <c r="M53" s="9">
        <f>--(AND(ISNUMBER(TBLHydration[[#This Row],[Session Change %]]),TBLHydration[[#This Row],[Session Change %]]&gt;0.02))</f>
        <v>1</v>
      </c>
      <c r="N53" s="3">
        <f>SUM(TBLHydration[[#This Row],[Flag-Colour]],TBLHydration[[#This Row],[Flag-USG]],TBLHydration[[#This Row],[Flag-SessionChange]])</f>
        <v>2</v>
      </c>
    </row>
    <row r="54" spans="1:14" x14ac:dyDescent="0.25">
      <c r="A54" t="s">
        <v>52</v>
      </c>
      <c r="B54" s="2">
        <v>42413</v>
      </c>
      <c r="C54" t="s">
        <v>57</v>
      </c>
      <c r="D54" t="s">
        <v>64</v>
      </c>
      <c r="E54" s="6">
        <v>71.8</v>
      </c>
      <c r="F54" s="3">
        <v>5</v>
      </c>
      <c r="G54" s="9">
        <f>--(AND(ISNUMBER(TBLHydration[[#This Row],[Urine Color]]),TBLHydration[[#This Row],[Urine Color]]&gt;=5))</f>
        <v>1</v>
      </c>
      <c r="H54" s="7"/>
      <c r="I54" s="9">
        <f>--(AND(ISNUMBER(TBLHydration[[#This Row],[USG]]),TBLHydration[[#This Row],[USG]]&gt;=1.021))</f>
        <v>0</v>
      </c>
      <c r="J54" s="6">
        <v>71.399999999999991</v>
      </c>
      <c r="K54" s="3">
        <f>TBLHydration[[#This Row],[Morning Weight]]-TBLHydration[[#This Row],[Post-Session Weight]]</f>
        <v>0.40000000000000568</v>
      </c>
      <c r="L54" s="5">
        <f t="shared" si="1"/>
        <v>5.5710306406686035E-3</v>
      </c>
      <c r="M54" s="9">
        <f>--(AND(ISNUMBER(TBLHydration[[#This Row],[Session Change %]]),TBLHydration[[#This Row],[Session Change %]]&gt;0.02))</f>
        <v>0</v>
      </c>
      <c r="N54" s="3">
        <f>SUM(TBLHydration[[#This Row],[Flag-Colour]],TBLHydration[[#This Row],[Flag-USG]],TBLHydration[[#This Row],[Flag-SessionChange]])</f>
        <v>1</v>
      </c>
    </row>
    <row r="55" spans="1:14" x14ac:dyDescent="0.25">
      <c r="A55" t="s">
        <v>53</v>
      </c>
      <c r="B55" s="2">
        <v>42413</v>
      </c>
      <c r="C55" t="s">
        <v>57</v>
      </c>
      <c r="D55" t="s">
        <v>64</v>
      </c>
      <c r="E55" s="6">
        <v>68.400000000000006</v>
      </c>
      <c r="F55" s="3">
        <v>1</v>
      </c>
      <c r="G55" s="9">
        <f>--(AND(ISNUMBER(TBLHydration[[#This Row],[Urine Color]]),TBLHydration[[#This Row],[Urine Color]]&gt;=5))</f>
        <v>0</v>
      </c>
      <c r="H55" s="7"/>
      <c r="I55" s="9">
        <f>--(AND(ISNUMBER(TBLHydration[[#This Row],[USG]]),TBLHydration[[#This Row],[USG]]&gt;=1.021))</f>
        <v>0</v>
      </c>
      <c r="J55" s="6">
        <v>67.400000000000006</v>
      </c>
      <c r="K55" s="3">
        <f>TBLHydration[[#This Row],[Morning Weight]]-TBLHydration[[#This Row],[Post-Session Weight]]</f>
        <v>1</v>
      </c>
      <c r="L55" s="5">
        <f t="shared" si="1"/>
        <v>1.4619883040935672E-2</v>
      </c>
      <c r="M55" s="9">
        <f>--(AND(ISNUMBER(TBLHydration[[#This Row],[Session Change %]]),TBLHydration[[#This Row],[Session Change %]]&gt;0.02))</f>
        <v>0</v>
      </c>
      <c r="N55" s="3">
        <f>SUM(TBLHydration[[#This Row],[Flag-Colour]],TBLHydration[[#This Row],[Flag-USG]],TBLHydration[[#This Row],[Flag-SessionChange]])</f>
        <v>0</v>
      </c>
    </row>
    <row r="56" spans="1:14" x14ac:dyDescent="0.25">
      <c r="A56" t="s">
        <v>47</v>
      </c>
      <c r="B56" s="2">
        <v>42413</v>
      </c>
      <c r="C56" t="s">
        <v>57</v>
      </c>
      <c r="D56" t="s">
        <v>64</v>
      </c>
      <c r="E56" s="6">
        <v>70</v>
      </c>
      <c r="F56" s="3">
        <v>7</v>
      </c>
      <c r="G56" s="9">
        <f>--(AND(ISNUMBER(TBLHydration[[#This Row],[Urine Color]]),TBLHydration[[#This Row],[Urine Color]]&gt;=5))</f>
        <v>1</v>
      </c>
      <c r="H56" s="7"/>
      <c r="I56" s="9">
        <f>--(AND(ISNUMBER(TBLHydration[[#This Row],[USG]]),TBLHydration[[#This Row],[USG]]&gt;=1.021))</f>
        <v>0</v>
      </c>
      <c r="J56" s="6">
        <v>69.099999999999994</v>
      </c>
      <c r="K56" s="3">
        <f>TBLHydration[[#This Row],[Morning Weight]]-TBLHydration[[#This Row],[Post-Session Weight]]</f>
        <v>0.90000000000000568</v>
      </c>
      <c r="L56" s="5">
        <f t="shared" si="1"/>
        <v>1.2857142857142938E-2</v>
      </c>
      <c r="M56" s="9">
        <f>--(AND(ISNUMBER(TBLHydration[[#This Row],[Session Change %]]),TBLHydration[[#This Row],[Session Change %]]&gt;0.02))</f>
        <v>0</v>
      </c>
      <c r="N56" s="3">
        <f>SUM(TBLHydration[[#This Row],[Flag-Colour]],TBLHydration[[#This Row],[Flag-USG]],TBLHydration[[#This Row],[Flag-SessionChange]])</f>
        <v>1</v>
      </c>
    </row>
    <row r="57" spans="1:14" x14ac:dyDescent="0.25">
      <c r="A57" t="s">
        <v>43</v>
      </c>
      <c r="B57" s="2">
        <v>42413</v>
      </c>
      <c r="C57" t="s">
        <v>57</v>
      </c>
      <c r="D57" t="s">
        <v>64</v>
      </c>
      <c r="E57" s="6">
        <v>60.800000000000004</v>
      </c>
      <c r="F57" s="3">
        <v>6</v>
      </c>
      <c r="G57" s="9">
        <f>--(AND(ISNUMBER(TBLHydration[[#This Row],[Urine Color]]),TBLHydration[[#This Row],[Urine Color]]&gt;=5))</f>
        <v>1</v>
      </c>
      <c r="H57" s="7"/>
      <c r="I57" s="9">
        <f>--(AND(ISNUMBER(TBLHydration[[#This Row],[USG]]),TBLHydration[[#This Row],[USG]]&gt;=1.021))</f>
        <v>0</v>
      </c>
      <c r="J57" s="6">
        <v>59.500000000000007</v>
      </c>
      <c r="K57" s="3">
        <f>TBLHydration[[#This Row],[Morning Weight]]-TBLHydration[[#This Row],[Post-Session Weight]]</f>
        <v>1.2999999999999972</v>
      </c>
      <c r="L57" s="5">
        <f t="shared" si="1"/>
        <v>2.1381578947368373E-2</v>
      </c>
      <c r="M57" s="9">
        <f>--(AND(ISNUMBER(TBLHydration[[#This Row],[Session Change %]]),TBLHydration[[#This Row],[Session Change %]]&gt;0.02))</f>
        <v>1</v>
      </c>
      <c r="N57" s="3">
        <f>SUM(TBLHydration[[#This Row],[Flag-Colour]],TBLHydration[[#This Row],[Flag-USG]],TBLHydration[[#This Row],[Flag-SessionChange]])</f>
        <v>2</v>
      </c>
    </row>
    <row r="58" spans="1:14" x14ac:dyDescent="0.25">
      <c r="A58" t="s">
        <v>46</v>
      </c>
      <c r="B58" s="2">
        <v>42413</v>
      </c>
      <c r="C58" t="s">
        <v>57</v>
      </c>
      <c r="D58" t="s">
        <v>64</v>
      </c>
      <c r="E58" s="6">
        <v>63.900000000000006</v>
      </c>
      <c r="F58" s="3">
        <v>7</v>
      </c>
      <c r="G58" s="9">
        <f>--(AND(ISNUMBER(TBLHydration[[#This Row],[Urine Color]]),TBLHydration[[#This Row],[Urine Color]]&gt;=5))</f>
        <v>1</v>
      </c>
      <c r="H58" s="7"/>
      <c r="I58" s="9">
        <f>--(AND(ISNUMBER(TBLHydration[[#This Row],[USG]]),TBLHydration[[#This Row],[USG]]&gt;=1.021))</f>
        <v>0</v>
      </c>
      <c r="J58" s="6">
        <v>62.000000000000007</v>
      </c>
      <c r="K58" s="3">
        <f>TBLHydration[[#This Row],[Morning Weight]]-TBLHydration[[#This Row],[Post-Session Weight]]</f>
        <v>1.8999999999999986</v>
      </c>
      <c r="L58" s="5">
        <f t="shared" si="1"/>
        <v>2.9733959311424075E-2</v>
      </c>
      <c r="M58" s="9">
        <f>--(AND(ISNUMBER(TBLHydration[[#This Row],[Session Change %]]),TBLHydration[[#This Row],[Session Change %]]&gt;0.02))</f>
        <v>1</v>
      </c>
      <c r="N58" s="3">
        <f>SUM(TBLHydration[[#This Row],[Flag-Colour]],TBLHydration[[#This Row],[Flag-USG]],TBLHydration[[#This Row],[Flag-SessionChange]])</f>
        <v>2</v>
      </c>
    </row>
    <row r="59" spans="1:14" x14ac:dyDescent="0.25">
      <c r="A59" t="s">
        <v>42</v>
      </c>
      <c r="B59" s="2">
        <v>42413</v>
      </c>
      <c r="C59" t="s">
        <v>57</v>
      </c>
      <c r="D59" t="s">
        <v>64</v>
      </c>
      <c r="E59" s="6">
        <v>58.9</v>
      </c>
      <c r="F59" s="3">
        <v>4</v>
      </c>
      <c r="G59" s="9">
        <f>--(AND(ISNUMBER(TBLHydration[[#This Row],[Urine Color]]),TBLHydration[[#This Row],[Urine Color]]&gt;=5))</f>
        <v>0</v>
      </c>
      <c r="H59" s="7"/>
      <c r="I59" s="9">
        <f>--(AND(ISNUMBER(TBLHydration[[#This Row],[USG]]),TBLHydration[[#This Row],[USG]]&gt;=1.021))</f>
        <v>0</v>
      </c>
      <c r="J59" s="6">
        <v>57.9</v>
      </c>
      <c r="K59" s="3">
        <f>TBLHydration[[#This Row],[Morning Weight]]-TBLHydration[[#This Row],[Post-Session Weight]]</f>
        <v>1</v>
      </c>
      <c r="L59" s="5">
        <f t="shared" si="1"/>
        <v>1.6977928692699491E-2</v>
      </c>
      <c r="M59" s="9">
        <f>--(AND(ISNUMBER(TBLHydration[[#This Row],[Session Change %]]),TBLHydration[[#This Row],[Session Change %]]&gt;0.02))</f>
        <v>0</v>
      </c>
      <c r="N59" s="3">
        <f>SUM(TBLHydration[[#This Row],[Flag-Colour]],TBLHydration[[#This Row],[Flag-USG]],TBLHydration[[#This Row],[Flag-SessionChange]])</f>
        <v>0</v>
      </c>
    </row>
    <row r="60" spans="1:14" x14ac:dyDescent="0.25">
      <c r="A60" t="s">
        <v>48</v>
      </c>
      <c r="B60" s="2">
        <v>42413</v>
      </c>
      <c r="C60" t="s">
        <v>57</v>
      </c>
      <c r="D60" t="s">
        <v>64</v>
      </c>
      <c r="E60" s="6">
        <v>60.300000000000004</v>
      </c>
      <c r="F60" s="3">
        <v>1</v>
      </c>
      <c r="G60" s="9">
        <f>--(AND(ISNUMBER(TBLHydration[[#This Row],[Urine Color]]),TBLHydration[[#This Row],[Urine Color]]&gt;=5))</f>
        <v>0</v>
      </c>
      <c r="H60" s="7"/>
      <c r="I60" s="9">
        <f>--(AND(ISNUMBER(TBLHydration[[#This Row],[USG]]),TBLHydration[[#This Row],[USG]]&gt;=1.021))</f>
        <v>0</v>
      </c>
      <c r="J60" s="6">
        <v>59.800000000000004</v>
      </c>
      <c r="K60" s="3">
        <f>TBLHydration[[#This Row],[Morning Weight]]-TBLHydration[[#This Row],[Post-Session Weight]]</f>
        <v>0.5</v>
      </c>
      <c r="L60" s="5">
        <f t="shared" si="1"/>
        <v>8.2918739635157532E-3</v>
      </c>
      <c r="M60" s="9">
        <f>--(AND(ISNUMBER(TBLHydration[[#This Row],[Session Change %]]),TBLHydration[[#This Row],[Session Change %]]&gt;0.02))</f>
        <v>0</v>
      </c>
      <c r="N60" s="3">
        <f>SUM(TBLHydration[[#This Row],[Flag-Colour]],TBLHydration[[#This Row],[Flag-USG]],TBLHydration[[#This Row],[Flag-SessionChange]])</f>
        <v>0</v>
      </c>
    </row>
    <row r="61" spans="1:14" x14ac:dyDescent="0.25">
      <c r="A61" t="s">
        <v>40</v>
      </c>
      <c r="B61" s="2">
        <v>42413</v>
      </c>
      <c r="C61" t="s">
        <v>57</v>
      </c>
      <c r="D61" t="s">
        <v>64</v>
      </c>
      <c r="E61" s="6">
        <v>62.5</v>
      </c>
      <c r="F61" s="3">
        <v>1</v>
      </c>
      <c r="G61" s="9">
        <f>--(AND(ISNUMBER(TBLHydration[[#This Row],[Urine Color]]),TBLHydration[[#This Row],[Urine Color]]&gt;=5))</f>
        <v>0</v>
      </c>
      <c r="H61" s="7"/>
      <c r="I61" s="9">
        <f>--(AND(ISNUMBER(TBLHydration[[#This Row],[USG]]),TBLHydration[[#This Row],[USG]]&gt;=1.021))</f>
        <v>0</v>
      </c>
      <c r="J61" s="6">
        <v>60.5</v>
      </c>
      <c r="K61" s="3">
        <f>TBLHydration[[#This Row],[Morning Weight]]-TBLHydration[[#This Row],[Post-Session Weight]]</f>
        <v>2</v>
      </c>
      <c r="L61" s="5">
        <f t="shared" si="1"/>
        <v>3.2000000000000001E-2</v>
      </c>
      <c r="M61" s="9">
        <f>--(AND(ISNUMBER(TBLHydration[[#This Row],[Session Change %]]),TBLHydration[[#This Row],[Session Change %]]&gt;0.02))</f>
        <v>1</v>
      </c>
      <c r="N61" s="3">
        <f>SUM(TBLHydration[[#This Row],[Flag-Colour]],TBLHydration[[#This Row],[Flag-USG]],TBLHydration[[#This Row],[Flag-SessionChange]])</f>
        <v>1</v>
      </c>
    </row>
    <row r="62" spans="1:14" x14ac:dyDescent="0.25">
      <c r="A62" t="s">
        <v>49</v>
      </c>
      <c r="B62" s="2">
        <v>42413</v>
      </c>
      <c r="C62" t="s">
        <v>57</v>
      </c>
      <c r="D62" t="s">
        <v>64</v>
      </c>
      <c r="E62" s="6">
        <v>58.1</v>
      </c>
      <c r="F62" s="3">
        <v>1</v>
      </c>
      <c r="G62" s="9">
        <f>--(AND(ISNUMBER(TBLHydration[[#This Row],[Urine Color]]),TBLHydration[[#This Row],[Urine Color]]&gt;=5))</f>
        <v>0</v>
      </c>
      <c r="H62" s="7"/>
      <c r="I62" s="9">
        <f>--(AND(ISNUMBER(TBLHydration[[#This Row],[USG]]),TBLHydration[[#This Row],[USG]]&gt;=1.021))</f>
        <v>0</v>
      </c>
      <c r="J62" s="6">
        <v>57.1</v>
      </c>
      <c r="K62" s="3">
        <f>TBLHydration[[#This Row],[Morning Weight]]-TBLHydration[[#This Row],[Post-Session Weight]]</f>
        <v>1</v>
      </c>
      <c r="L62" s="5">
        <f t="shared" si="1"/>
        <v>1.7211703958691909E-2</v>
      </c>
      <c r="M62" s="9">
        <f>--(AND(ISNUMBER(TBLHydration[[#This Row],[Session Change %]]),TBLHydration[[#This Row],[Session Change %]]&gt;0.02))</f>
        <v>0</v>
      </c>
      <c r="N62" s="3">
        <f>SUM(TBLHydration[[#This Row],[Flag-Colour]],TBLHydration[[#This Row],[Flag-USG]],TBLHydration[[#This Row],[Flag-SessionChange]])</f>
        <v>0</v>
      </c>
    </row>
    <row r="63" spans="1:14" x14ac:dyDescent="0.25">
      <c r="A63" t="s">
        <v>45</v>
      </c>
      <c r="B63" s="2">
        <v>42413</v>
      </c>
      <c r="C63" t="s">
        <v>57</v>
      </c>
      <c r="D63" t="s">
        <v>64</v>
      </c>
      <c r="E63" s="6">
        <v>58.6</v>
      </c>
      <c r="F63" s="3">
        <v>2</v>
      </c>
      <c r="G63" s="9">
        <f>--(AND(ISNUMBER(TBLHydration[[#This Row],[Urine Color]]),TBLHydration[[#This Row],[Urine Color]]&gt;=5))</f>
        <v>0</v>
      </c>
      <c r="H63" s="7"/>
      <c r="I63" s="9">
        <f>--(AND(ISNUMBER(TBLHydration[[#This Row],[USG]]),TBLHydration[[#This Row],[USG]]&gt;=1.021))</f>
        <v>0</v>
      </c>
      <c r="J63" s="6">
        <v>56.5</v>
      </c>
      <c r="K63" s="3">
        <f>TBLHydration[[#This Row],[Morning Weight]]-TBLHydration[[#This Row],[Post-Session Weight]]</f>
        <v>2.1000000000000014</v>
      </c>
      <c r="L63" s="5">
        <f t="shared" si="1"/>
        <v>3.5836177474402757E-2</v>
      </c>
      <c r="M63" s="9">
        <f>--(AND(ISNUMBER(TBLHydration[[#This Row],[Session Change %]]),TBLHydration[[#This Row],[Session Change %]]&gt;0.02))</f>
        <v>1</v>
      </c>
      <c r="N63" s="3">
        <f>SUM(TBLHydration[[#This Row],[Flag-Colour]],TBLHydration[[#This Row],[Flag-USG]],TBLHydration[[#This Row],[Flag-SessionChange]])</f>
        <v>1</v>
      </c>
    </row>
    <row r="64" spans="1:14" x14ac:dyDescent="0.25">
      <c r="A64" t="s">
        <v>50</v>
      </c>
      <c r="B64" s="2">
        <v>42413</v>
      </c>
      <c r="C64" t="s">
        <v>57</v>
      </c>
      <c r="D64" t="s">
        <v>64</v>
      </c>
      <c r="E64" s="6">
        <v>66.2</v>
      </c>
      <c r="F64" s="3">
        <v>2</v>
      </c>
      <c r="G64" s="9">
        <f>--(AND(ISNUMBER(TBLHydration[[#This Row],[Urine Color]]),TBLHydration[[#This Row],[Urine Color]]&gt;=5))</f>
        <v>0</v>
      </c>
      <c r="H64" s="7"/>
      <c r="I64" s="9">
        <f>--(AND(ISNUMBER(TBLHydration[[#This Row],[USG]]),TBLHydration[[#This Row],[USG]]&gt;=1.021))</f>
        <v>0</v>
      </c>
      <c r="J64" s="6">
        <v>65.3</v>
      </c>
      <c r="K64" s="3">
        <f>TBLHydration[[#This Row],[Morning Weight]]-TBLHydration[[#This Row],[Post-Session Weight]]</f>
        <v>0.90000000000000568</v>
      </c>
      <c r="L64" s="5">
        <f t="shared" si="1"/>
        <v>1.3595166163142079E-2</v>
      </c>
      <c r="M64" s="9">
        <f>--(AND(ISNUMBER(TBLHydration[[#This Row],[Session Change %]]),TBLHydration[[#This Row],[Session Change %]]&gt;0.02))</f>
        <v>0</v>
      </c>
      <c r="N64" s="3">
        <f>SUM(TBLHydration[[#This Row],[Flag-Colour]],TBLHydration[[#This Row],[Flag-USG]],TBLHydration[[#This Row],[Flag-SessionChange]])</f>
        <v>0</v>
      </c>
    </row>
    <row r="65" spans="1:14" x14ac:dyDescent="0.25">
      <c r="A65" t="s">
        <v>44</v>
      </c>
      <c r="B65" s="2">
        <v>42413</v>
      </c>
      <c r="C65" t="s">
        <v>57</v>
      </c>
      <c r="D65" t="s">
        <v>64</v>
      </c>
      <c r="E65" s="6">
        <v>62.1</v>
      </c>
      <c r="F65" s="3">
        <v>1</v>
      </c>
      <c r="G65" s="9">
        <f>--(AND(ISNUMBER(TBLHydration[[#This Row],[Urine Color]]),TBLHydration[[#This Row],[Urine Color]]&gt;=5))</f>
        <v>0</v>
      </c>
      <c r="H65" s="7"/>
      <c r="I65" s="9">
        <f>--(AND(ISNUMBER(TBLHydration[[#This Row],[USG]]),TBLHydration[[#This Row],[USG]]&gt;=1.021))</f>
        <v>0</v>
      </c>
      <c r="J65" s="6">
        <v>60.1</v>
      </c>
      <c r="K65" s="3">
        <f>TBLHydration[[#This Row],[Morning Weight]]-TBLHydration[[#This Row],[Post-Session Weight]]</f>
        <v>2</v>
      </c>
      <c r="L65" s="5">
        <f t="shared" si="1"/>
        <v>3.2206119162640899E-2</v>
      </c>
      <c r="M65" s="9">
        <f>--(AND(ISNUMBER(TBLHydration[[#This Row],[Session Change %]]),TBLHydration[[#This Row],[Session Change %]]&gt;0.02))</f>
        <v>1</v>
      </c>
      <c r="N65" s="3">
        <f>SUM(TBLHydration[[#This Row],[Flag-Colour]],TBLHydration[[#This Row],[Flag-USG]],TBLHydration[[#This Row],[Flag-SessionChange]])</f>
        <v>1</v>
      </c>
    </row>
    <row r="66" spans="1:14" x14ac:dyDescent="0.25">
      <c r="A66" t="s">
        <v>41</v>
      </c>
      <c r="B66" s="2">
        <v>42413</v>
      </c>
      <c r="C66" t="s">
        <v>57</v>
      </c>
      <c r="D66" t="s">
        <v>64</v>
      </c>
      <c r="E66" s="6">
        <v>70.400000000000006</v>
      </c>
      <c r="F66" s="3">
        <v>5</v>
      </c>
      <c r="G66" s="9">
        <f>--(AND(ISNUMBER(TBLHydration[[#This Row],[Urine Color]]),TBLHydration[[#This Row],[Urine Color]]&gt;=5))</f>
        <v>1</v>
      </c>
      <c r="H66" s="7"/>
      <c r="I66" s="9">
        <f>--(AND(ISNUMBER(TBLHydration[[#This Row],[USG]]),TBLHydration[[#This Row],[USG]]&gt;=1.021))</f>
        <v>0</v>
      </c>
      <c r="J66" s="6">
        <v>69.800000000000011</v>
      </c>
      <c r="K66" s="3">
        <f>TBLHydration[[#This Row],[Morning Weight]]-TBLHydration[[#This Row],[Post-Session Weight]]</f>
        <v>0.59999999999999432</v>
      </c>
      <c r="L66" s="5">
        <f t="shared" si="1"/>
        <v>8.5227272727271906E-3</v>
      </c>
      <c r="M66" s="9">
        <f>--(AND(ISNUMBER(TBLHydration[[#This Row],[Session Change %]]),TBLHydration[[#This Row],[Session Change %]]&gt;0.02))</f>
        <v>0</v>
      </c>
      <c r="N66" s="3">
        <f>SUM(TBLHydration[[#This Row],[Flag-Colour]],TBLHydration[[#This Row],[Flag-USG]],TBLHydration[[#This Row],[Flag-SessionChange]])</f>
        <v>1</v>
      </c>
    </row>
    <row r="67" spans="1:14" x14ac:dyDescent="0.25">
      <c r="A67" t="s">
        <v>51</v>
      </c>
      <c r="B67" s="2">
        <v>42413</v>
      </c>
      <c r="C67" t="s">
        <v>57</v>
      </c>
      <c r="D67" t="s">
        <v>64</v>
      </c>
      <c r="E67" s="6">
        <v>62.4</v>
      </c>
      <c r="F67" s="3">
        <v>1</v>
      </c>
      <c r="G67" s="9">
        <f>--(AND(ISNUMBER(TBLHydration[[#This Row],[Urine Color]]),TBLHydration[[#This Row],[Urine Color]]&gt;=5))</f>
        <v>0</v>
      </c>
      <c r="H67" s="7"/>
      <c r="I67" s="9">
        <f>--(AND(ISNUMBER(TBLHydration[[#This Row],[USG]]),TBLHydration[[#This Row],[USG]]&gt;=1.021))</f>
        <v>0</v>
      </c>
      <c r="J67" s="6">
        <v>61.199999999999996</v>
      </c>
      <c r="K67" s="3">
        <f>TBLHydration[[#This Row],[Morning Weight]]-TBLHydration[[#This Row],[Post-Session Weight]]</f>
        <v>1.2000000000000028</v>
      </c>
      <c r="L67" s="5">
        <f t="shared" si="1"/>
        <v>1.9230769230769277E-2</v>
      </c>
      <c r="M67" s="9">
        <f>--(AND(ISNUMBER(TBLHydration[[#This Row],[Session Change %]]),TBLHydration[[#This Row],[Session Change %]]&gt;0.02))</f>
        <v>0</v>
      </c>
      <c r="N67" s="3">
        <f>SUM(TBLHydration[[#This Row],[Flag-Colour]],TBLHydration[[#This Row],[Flag-USG]],TBLHydration[[#This Row],[Flag-SessionChange]])</f>
        <v>0</v>
      </c>
    </row>
    <row r="68" spans="1:14" x14ac:dyDescent="0.25">
      <c r="A68" t="s">
        <v>54</v>
      </c>
      <c r="B68" s="2">
        <v>42413</v>
      </c>
      <c r="C68" t="s">
        <v>57</v>
      </c>
      <c r="D68" t="s">
        <v>64</v>
      </c>
      <c r="E68" s="6">
        <v>68.5</v>
      </c>
      <c r="F68" s="3">
        <v>6</v>
      </c>
      <c r="G68" s="9">
        <f>--(AND(ISNUMBER(TBLHydration[[#This Row],[Urine Color]]),TBLHydration[[#This Row],[Urine Color]]&gt;=5))</f>
        <v>1</v>
      </c>
      <c r="H68" s="7"/>
      <c r="I68" s="9">
        <f>--(AND(ISNUMBER(TBLHydration[[#This Row],[USG]]),TBLHydration[[#This Row],[USG]]&gt;=1.021))</f>
        <v>0</v>
      </c>
      <c r="J68" s="6">
        <v>67.900000000000006</v>
      </c>
      <c r="K68" s="3">
        <f>TBLHydration[[#This Row],[Morning Weight]]-TBLHydration[[#This Row],[Post-Session Weight]]</f>
        <v>0.59999999999999432</v>
      </c>
      <c r="L68" s="5">
        <f t="shared" si="1"/>
        <v>8.7591240875911584E-3</v>
      </c>
      <c r="M68" s="9">
        <f>--(AND(ISNUMBER(TBLHydration[[#This Row],[Session Change %]]),TBLHydration[[#This Row],[Session Change %]]&gt;0.02))</f>
        <v>0</v>
      </c>
      <c r="N68" s="3">
        <f>SUM(TBLHydration[[#This Row],[Flag-Colour]],TBLHydration[[#This Row],[Flag-USG]],TBLHydration[[#This Row],[Flag-SessionChange]])</f>
        <v>1</v>
      </c>
    </row>
    <row r="69" spans="1:14" x14ac:dyDescent="0.25">
      <c r="A69" t="s">
        <v>55</v>
      </c>
      <c r="B69" s="2">
        <v>42413</v>
      </c>
      <c r="C69" t="s">
        <v>57</v>
      </c>
      <c r="D69" t="s">
        <v>64</v>
      </c>
      <c r="E69" s="6">
        <v>61.699999999999996</v>
      </c>
      <c r="F69" s="3">
        <v>3</v>
      </c>
      <c r="G69" s="9">
        <f>--(AND(ISNUMBER(TBLHydration[[#This Row],[Urine Color]]),TBLHydration[[#This Row],[Urine Color]]&gt;=5))</f>
        <v>0</v>
      </c>
      <c r="H69" s="7"/>
      <c r="I69" s="9">
        <f>--(AND(ISNUMBER(TBLHydration[[#This Row],[USG]]),TBLHydration[[#This Row],[USG]]&gt;=1.021))</f>
        <v>0</v>
      </c>
      <c r="J69" s="6">
        <v>60.099999999999994</v>
      </c>
      <c r="K69" s="3">
        <f>TBLHydration[[#This Row],[Morning Weight]]-TBLHydration[[#This Row],[Post-Session Weight]]</f>
        <v>1.6000000000000014</v>
      </c>
      <c r="L69" s="5">
        <f t="shared" si="1"/>
        <v>2.5931928687196137E-2</v>
      </c>
      <c r="M69" s="9">
        <f>--(AND(ISNUMBER(TBLHydration[[#This Row],[Session Change %]]),TBLHydration[[#This Row],[Session Change %]]&gt;0.02))</f>
        <v>1</v>
      </c>
      <c r="N69" s="3">
        <f>SUM(TBLHydration[[#This Row],[Flag-Colour]],TBLHydration[[#This Row],[Flag-USG]],TBLHydration[[#This Row],[Flag-SessionChange]])</f>
        <v>1</v>
      </c>
    </row>
    <row r="70" spans="1:14" x14ac:dyDescent="0.25">
      <c r="A70" t="s">
        <v>52</v>
      </c>
      <c r="B70" s="2">
        <v>42414</v>
      </c>
      <c r="C70" t="s">
        <v>57</v>
      </c>
      <c r="D70" t="s">
        <v>65</v>
      </c>
      <c r="E70" s="6">
        <v>71.5</v>
      </c>
      <c r="F70" s="3">
        <v>2</v>
      </c>
      <c r="G70" s="9">
        <f>--(AND(ISNUMBER(TBLHydration[[#This Row],[Urine Color]]),TBLHydration[[#This Row],[Urine Color]]&gt;=5))</f>
        <v>0</v>
      </c>
      <c r="H70" s="7">
        <v>1.012</v>
      </c>
      <c r="I70" s="9">
        <f>--(AND(ISNUMBER(TBLHydration[[#This Row],[USG]]),TBLHydration[[#This Row],[USG]]&gt;=1.021))</f>
        <v>0</v>
      </c>
      <c r="J70" s="6">
        <v>70.400000000000006</v>
      </c>
      <c r="K70" s="3">
        <f>TBLHydration[[#This Row],[Morning Weight]]-TBLHydration[[#This Row],[Post-Session Weight]]</f>
        <v>1.0999999999999943</v>
      </c>
      <c r="L70" s="5">
        <f t="shared" ref="L70:L101" si="2">IFERROR(K70/E70,"")</f>
        <v>1.5384615384615306E-2</v>
      </c>
      <c r="M70" s="9">
        <f>--(AND(ISNUMBER(TBLHydration[[#This Row],[Session Change %]]),TBLHydration[[#This Row],[Session Change %]]&gt;0.02))</f>
        <v>0</v>
      </c>
      <c r="N70" s="3">
        <f>SUM(TBLHydration[[#This Row],[Flag-Colour]],TBLHydration[[#This Row],[Flag-USG]],TBLHydration[[#This Row],[Flag-SessionChange]])</f>
        <v>0</v>
      </c>
    </row>
    <row r="71" spans="1:14" x14ac:dyDescent="0.25">
      <c r="A71" t="s">
        <v>53</v>
      </c>
      <c r="B71" s="2">
        <v>42414</v>
      </c>
      <c r="C71" t="s">
        <v>57</v>
      </c>
      <c r="D71" t="s">
        <v>65</v>
      </c>
      <c r="E71" s="6">
        <v>68.7</v>
      </c>
      <c r="F71" s="3">
        <v>3</v>
      </c>
      <c r="G71" s="9">
        <f>--(AND(ISNUMBER(TBLHydration[[#This Row],[Urine Color]]),TBLHydration[[#This Row],[Urine Color]]&gt;=5))</f>
        <v>0</v>
      </c>
      <c r="H71" s="7">
        <v>1.0149999999999999</v>
      </c>
      <c r="I71" s="9">
        <f>--(AND(ISNUMBER(TBLHydration[[#This Row],[USG]]),TBLHydration[[#This Row],[USG]]&gt;=1.021))</f>
        <v>0</v>
      </c>
      <c r="J71" s="6">
        <v>66.900000000000006</v>
      </c>
      <c r="K71" s="3">
        <f>TBLHydration[[#This Row],[Morning Weight]]-TBLHydration[[#This Row],[Post-Session Weight]]</f>
        <v>1.7999999999999972</v>
      </c>
      <c r="L71" s="5">
        <f t="shared" si="2"/>
        <v>2.6200873362445372E-2</v>
      </c>
      <c r="M71" s="9">
        <f>--(AND(ISNUMBER(TBLHydration[[#This Row],[Session Change %]]),TBLHydration[[#This Row],[Session Change %]]&gt;0.02))</f>
        <v>1</v>
      </c>
      <c r="N71" s="3">
        <f>SUM(TBLHydration[[#This Row],[Flag-Colour]],TBLHydration[[#This Row],[Flag-USG]],TBLHydration[[#This Row],[Flag-SessionChange]])</f>
        <v>1</v>
      </c>
    </row>
    <row r="72" spans="1:14" x14ac:dyDescent="0.25">
      <c r="A72" t="s">
        <v>47</v>
      </c>
      <c r="B72" s="2">
        <v>42414</v>
      </c>
      <c r="C72" t="s">
        <v>57</v>
      </c>
      <c r="D72" t="s">
        <v>65</v>
      </c>
      <c r="E72" s="6">
        <v>69.8</v>
      </c>
      <c r="F72" s="3">
        <v>4</v>
      </c>
      <c r="G72" s="9">
        <f>--(AND(ISNUMBER(TBLHydration[[#This Row],[Urine Color]]),TBLHydration[[#This Row],[Urine Color]]&gt;=5))</f>
        <v>0</v>
      </c>
      <c r="H72" s="7">
        <v>1.018</v>
      </c>
      <c r="I72" s="9">
        <f>--(AND(ISNUMBER(TBLHydration[[#This Row],[USG]]),TBLHydration[[#This Row],[USG]]&gt;=1.021))</f>
        <v>0</v>
      </c>
      <c r="J72" s="6">
        <v>69.399999999999991</v>
      </c>
      <c r="K72" s="3">
        <f>TBLHydration[[#This Row],[Morning Weight]]-TBLHydration[[#This Row],[Post-Session Weight]]</f>
        <v>0.40000000000000568</v>
      </c>
      <c r="L72" s="5">
        <f t="shared" si="2"/>
        <v>5.730659025788047E-3</v>
      </c>
      <c r="M72" s="9">
        <f>--(AND(ISNUMBER(TBLHydration[[#This Row],[Session Change %]]),TBLHydration[[#This Row],[Session Change %]]&gt;0.02))</f>
        <v>0</v>
      </c>
      <c r="N72" s="3">
        <f>SUM(TBLHydration[[#This Row],[Flag-Colour]],TBLHydration[[#This Row],[Flag-USG]],TBLHydration[[#This Row],[Flag-SessionChange]])</f>
        <v>0</v>
      </c>
    </row>
    <row r="73" spans="1:14" x14ac:dyDescent="0.25">
      <c r="A73" t="s">
        <v>43</v>
      </c>
      <c r="B73" s="2">
        <v>42414</v>
      </c>
      <c r="C73" t="s">
        <v>57</v>
      </c>
      <c r="D73" t="s">
        <v>65</v>
      </c>
      <c r="E73" s="6">
        <v>61.400000000000006</v>
      </c>
      <c r="F73" s="3">
        <v>3</v>
      </c>
      <c r="G73" s="9">
        <f>--(AND(ISNUMBER(TBLHydration[[#This Row],[Urine Color]]),TBLHydration[[#This Row],[Urine Color]]&gt;=5))</f>
        <v>0</v>
      </c>
      <c r="H73" s="7">
        <v>1.0149999999999999</v>
      </c>
      <c r="I73" s="9">
        <f>--(AND(ISNUMBER(TBLHydration[[#This Row],[USG]]),TBLHydration[[#This Row],[USG]]&gt;=1.021))</f>
        <v>0</v>
      </c>
      <c r="J73" s="6">
        <v>59.2</v>
      </c>
      <c r="K73" s="3">
        <f>TBLHydration[[#This Row],[Morning Weight]]-TBLHydration[[#This Row],[Post-Session Weight]]</f>
        <v>2.2000000000000028</v>
      </c>
      <c r="L73" s="5">
        <f t="shared" si="2"/>
        <v>3.5830618892508187E-2</v>
      </c>
      <c r="M73" s="9">
        <f>--(AND(ISNUMBER(TBLHydration[[#This Row],[Session Change %]]),TBLHydration[[#This Row],[Session Change %]]&gt;0.02))</f>
        <v>1</v>
      </c>
      <c r="N73" s="3">
        <f>SUM(TBLHydration[[#This Row],[Flag-Colour]],TBLHydration[[#This Row],[Flag-USG]],TBLHydration[[#This Row],[Flag-SessionChange]])</f>
        <v>1</v>
      </c>
    </row>
    <row r="74" spans="1:14" x14ac:dyDescent="0.25">
      <c r="A74" t="s">
        <v>46</v>
      </c>
      <c r="B74" s="2">
        <v>42414</v>
      </c>
      <c r="C74" t="s">
        <v>57</v>
      </c>
      <c r="D74" t="s">
        <v>65</v>
      </c>
      <c r="E74" s="6">
        <v>64</v>
      </c>
      <c r="F74" s="3">
        <v>6</v>
      </c>
      <c r="G74" s="9">
        <f>--(AND(ISNUMBER(TBLHydration[[#This Row],[Urine Color]]),TBLHydration[[#This Row],[Urine Color]]&gt;=5))</f>
        <v>1</v>
      </c>
      <c r="H74" s="7">
        <v>1.0209999999999999</v>
      </c>
      <c r="I74" s="9">
        <f>--(AND(ISNUMBER(TBLHydration[[#This Row],[USG]]),TBLHydration[[#This Row],[USG]]&gt;=1.021))</f>
        <v>1</v>
      </c>
      <c r="J74" s="6">
        <v>63</v>
      </c>
      <c r="K74" s="3">
        <f>TBLHydration[[#This Row],[Morning Weight]]-TBLHydration[[#This Row],[Post-Session Weight]]</f>
        <v>1</v>
      </c>
      <c r="L74" s="5">
        <f t="shared" si="2"/>
        <v>1.5625E-2</v>
      </c>
      <c r="M74" s="9">
        <f>--(AND(ISNUMBER(TBLHydration[[#This Row],[Session Change %]]),TBLHydration[[#This Row],[Session Change %]]&gt;0.02))</f>
        <v>0</v>
      </c>
      <c r="N74" s="3">
        <f>SUM(TBLHydration[[#This Row],[Flag-Colour]],TBLHydration[[#This Row],[Flag-USG]],TBLHydration[[#This Row],[Flag-SessionChange]])</f>
        <v>2</v>
      </c>
    </row>
    <row r="75" spans="1:14" x14ac:dyDescent="0.25">
      <c r="A75" t="s">
        <v>42</v>
      </c>
      <c r="B75" s="2">
        <v>42414</v>
      </c>
      <c r="C75" t="s">
        <v>57</v>
      </c>
      <c r="D75" t="s">
        <v>65</v>
      </c>
      <c r="E75" s="6">
        <v>59.5</v>
      </c>
      <c r="F75" s="3">
        <v>7</v>
      </c>
      <c r="G75" s="9">
        <f>--(AND(ISNUMBER(TBLHydration[[#This Row],[Urine Color]]),TBLHydration[[#This Row],[Urine Color]]&gt;=5))</f>
        <v>1</v>
      </c>
      <c r="H75" s="7">
        <v>1.0229999999999999</v>
      </c>
      <c r="I75" s="9">
        <f>--(AND(ISNUMBER(TBLHydration[[#This Row],[USG]]),TBLHydration[[#This Row],[USG]]&gt;=1.021))</f>
        <v>1</v>
      </c>
      <c r="J75" s="6">
        <v>58.1</v>
      </c>
      <c r="K75" s="3">
        <f>TBLHydration[[#This Row],[Morning Weight]]-TBLHydration[[#This Row],[Post-Session Weight]]</f>
        <v>1.3999999999999986</v>
      </c>
      <c r="L75" s="5">
        <f t="shared" si="2"/>
        <v>2.3529411764705858E-2</v>
      </c>
      <c r="M75" s="9">
        <f>--(AND(ISNUMBER(TBLHydration[[#This Row],[Session Change %]]),TBLHydration[[#This Row],[Session Change %]]&gt;0.02))</f>
        <v>1</v>
      </c>
      <c r="N75" s="3">
        <f>SUM(TBLHydration[[#This Row],[Flag-Colour]],TBLHydration[[#This Row],[Flag-USG]],TBLHydration[[#This Row],[Flag-SessionChange]])</f>
        <v>3</v>
      </c>
    </row>
    <row r="76" spans="1:14" x14ac:dyDescent="0.25">
      <c r="A76" t="s">
        <v>48</v>
      </c>
      <c r="B76" s="2">
        <v>42414</v>
      </c>
      <c r="C76" t="s">
        <v>57</v>
      </c>
      <c r="D76" t="s">
        <v>65</v>
      </c>
      <c r="E76" s="6">
        <v>60.4</v>
      </c>
      <c r="F76" s="3">
        <v>4</v>
      </c>
      <c r="G76" s="9">
        <f>--(AND(ISNUMBER(TBLHydration[[#This Row],[Urine Color]]),TBLHydration[[#This Row],[Urine Color]]&gt;=5))</f>
        <v>0</v>
      </c>
      <c r="H76" s="7">
        <v>1.018</v>
      </c>
      <c r="I76" s="9">
        <f>--(AND(ISNUMBER(TBLHydration[[#This Row],[USG]]),TBLHydration[[#This Row],[USG]]&gt;=1.021))</f>
        <v>0</v>
      </c>
      <c r="J76" s="6">
        <v>59.1</v>
      </c>
      <c r="K76" s="3">
        <f>TBLHydration[[#This Row],[Morning Weight]]-TBLHydration[[#This Row],[Post-Session Weight]]</f>
        <v>1.2999999999999972</v>
      </c>
      <c r="L76" s="5">
        <f t="shared" si="2"/>
        <v>2.1523178807946974E-2</v>
      </c>
      <c r="M76" s="9">
        <f>--(AND(ISNUMBER(TBLHydration[[#This Row],[Session Change %]]),TBLHydration[[#This Row],[Session Change %]]&gt;0.02))</f>
        <v>1</v>
      </c>
      <c r="N76" s="3">
        <f>SUM(TBLHydration[[#This Row],[Flag-Colour]],TBLHydration[[#This Row],[Flag-USG]],TBLHydration[[#This Row],[Flag-SessionChange]])</f>
        <v>1</v>
      </c>
    </row>
    <row r="77" spans="1:14" x14ac:dyDescent="0.25">
      <c r="A77" t="s">
        <v>40</v>
      </c>
      <c r="B77" s="2">
        <v>42414</v>
      </c>
      <c r="C77" t="s">
        <v>57</v>
      </c>
      <c r="D77" t="s">
        <v>65</v>
      </c>
      <c r="E77" s="6">
        <v>63.199999999999996</v>
      </c>
      <c r="F77" s="3">
        <v>1</v>
      </c>
      <c r="G77" s="9">
        <f>--(AND(ISNUMBER(TBLHydration[[#This Row],[Urine Color]]),TBLHydration[[#This Row],[Urine Color]]&gt;=5))</f>
        <v>0</v>
      </c>
      <c r="H77" s="7">
        <v>1.01</v>
      </c>
      <c r="I77" s="9">
        <f>--(AND(ISNUMBER(TBLHydration[[#This Row],[USG]]),TBLHydration[[#This Row],[USG]]&gt;=1.021))</f>
        <v>0</v>
      </c>
      <c r="J77" s="6">
        <v>62.3</v>
      </c>
      <c r="K77" s="3">
        <f>TBLHydration[[#This Row],[Morning Weight]]-TBLHydration[[#This Row],[Post-Session Weight]]</f>
        <v>0.89999999999999858</v>
      </c>
      <c r="L77" s="5">
        <f t="shared" si="2"/>
        <v>1.4240506329113903E-2</v>
      </c>
      <c r="M77" s="9">
        <f>--(AND(ISNUMBER(TBLHydration[[#This Row],[Session Change %]]),TBLHydration[[#This Row],[Session Change %]]&gt;0.02))</f>
        <v>0</v>
      </c>
      <c r="N77" s="3">
        <f>SUM(TBLHydration[[#This Row],[Flag-Colour]],TBLHydration[[#This Row],[Flag-USG]],TBLHydration[[#This Row],[Flag-SessionChange]])</f>
        <v>0</v>
      </c>
    </row>
    <row r="78" spans="1:14" x14ac:dyDescent="0.25">
      <c r="A78" t="s">
        <v>49</v>
      </c>
      <c r="B78" s="2">
        <v>42414</v>
      </c>
      <c r="C78" t="s">
        <v>57</v>
      </c>
      <c r="D78" t="s">
        <v>65</v>
      </c>
      <c r="E78" s="6">
        <v>58.1</v>
      </c>
      <c r="F78" s="3">
        <v>5</v>
      </c>
      <c r="G78" s="9">
        <f>--(AND(ISNUMBER(TBLHydration[[#This Row],[Urine Color]]),TBLHydration[[#This Row],[Urine Color]]&gt;=5))</f>
        <v>1</v>
      </c>
      <c r="H78" s="7">
        <v>1.0189999999999999</v>
      </c>
      <c r="I78" s="9">
        <f>--(AND(ISNUMBER(TBLHydration[[#This Row],[USG]]),TBLHydration[[#This Row],[USG]]&gt;=1.021))</f>
        <v>0</v>
      </c>
      <c r="J78" s="6">
        <v>57.7</v>
      </c>
      <c r="K78" s="3">
        <f>TBLHydration[[#This Row],[Morning Weight]]-TBLHydration[[#This Row],[Post-Session Weight]]</f>
        <v>0.39999999999999858</v>
      </c>
      <c r="L78" s="5">
        <f t="shared" si="2"/>
        <v>6.8846815834767393E-3</v>
      </c>
      <c r="M78" s="9">
        <f>--(AND(ISNUMBER(TBLHydration[[#This Row],[Session Change %]]),TBLHydration[[#This Row],[Session Change %]]&gt;0.02))</f>
        <v>0</v>
      </c>
      <c r="N78" s="3">
        <f>SUM(TBLHydration[[#This Row],[Flag-Colour]],TBLHydration[[#This Row],[Flag-USG]],TBLHydration[[#This Row],[Flag-SessionChange]])</f>
        <v>1</v>
      </c>
    </row>
    <row r="79" spans="1:14" x14ac:dyDescent="0.25">
      <c r="A79" t="s">
        <v>45</v>
      </c>
      <c r="B79" s="2">
        <v>42414</v>
      </c>
      <c r="C79" t="s">
        <v>57</v>
      </c>
      <c r="D79" t="s">
        <v>65</v>
      </c>
      <c r="E79" s="6">
        <v>58.6</v>
      </c>
      <c r="F79" s="3">
        <v>2</v>
      </c>
      <c r="G79" s="9">
        <f>--(AND(ISNUMBER(TBLHydration[[#This Row],[Urine Color]]),TBLHydration[[#This Row],[Urine Color]]&gt;=5))</f>
        <v>0</v>
      </c>
      <c r="H79" s="7">
        <v>1.012</v>
      </c>
      <c r="I79" s="9">
        <f>--(AND(ISNUMBER(TBLHydration[[#This Row],[USG]]),TBLHydration[[#This Row],[USG]]&gt;=1.021))</f>
        <v>0</v>
      </c>
      <c r="J79" s="6">
        <v>56.7</v>
      </c>
      <c r="K79" s="3">
        <f>TBLHydration[[#This Row],[Morning Weight]]-TBLHydration[[#This Row],[Post-Session Weight]]</f>
        <v>1.8999999999999986</v>
      </c>
      <c r="L79" s="5">
        <f t="shared" si="2"/>
        <v>3.2423208191126256E-2</v>
      </c>
      <c r="M79" s="9">
        <f>--(AND(ISNUMBER(TBLHydration[[#This Row],[Session Change %]]),TBLHydration[[#This Row],[Session Change %]]&gt;0.02))</f>
        <v>1</v>
      </c>
      <c r="N79" s="3">
        <f>SUM(TBLHydration[[#This Row],[Flag-Colour]],TBLHydration[[#This Row],[Flag-USG]],TBLHydration[[#This Row],[Flag-SessionChange]])</f>
        <v>1</v>
      </c>
    </row>
    <row r="80" spans="1:14" x14ac:dyDescent="0.25">
      <c r="A80" t="s">
        <v>50</v>
      </c>
      <c r="B80" s="2">
        <v>42414</v>
      </c>
      <c r="C80" t="s">
        <v>57</v>
      </c>
      <c r="D80" t="s">
        <v>65</v>
      </c>
      <c r="E80" s="6">
        <v>66.2</v>
      </c>
      <c r="F80" s="3">
        <v>4</v>
      </c>
      <c r="G80" s="9">
        <f>--(AND(ISNUMBER(TBLHydration[[#This Row],[Urine Color]]),TBLHydration[[#This Row],[Urine Color]]&gt;=5))</f>
        <v>0</v>
      </c>
      <c r="H80" s="7">
        <v>1.018</v>
      </c>
      <c r="I80" s="9">
        <f>--(AND(ISNUMBER(TBLHydration[[#This Row],[USG]]),TBLHydration[[#This Row],[USG]]&gt;=1.021))</f>
        <v>0</v>
      </c>
      <c r="J80" s="6">
        <v>64</v>
      </c>
      <c r="K80" s="3">
        <f>TBLHydration[[#This Row],[Morning Weight]]-TBLHydration[[#This Row],[Post-Session Weight]]</f>
        <v>2.2000000000000028</v>
      </c>
      <c r="L80" s="5">
        <f t="shared" si="2"/>
        <v>3.3232628398791583E-2</v>
      </c>
      <c r="M80" s="9">
        <f>--(AND(ISNUMBER(TBLHydration[[#This Row],[Session Change %]]),TBLHydration[[#This Row],[Session Change %]]&gt;0.02))</f>
        <v>1</v>
      </c>
      <c r="N80" s="3">
        <f>SUM(TBLHydration[[#This Row],[Flag-Colour]],TBLHydration[[#This Row],[Flag-USG]],TBLHydration[[#This Row],[Flag-SessionChange]])</f>
        <v>1</v>
      </c>
    </row>
    <row r="81" spans="1:14" x14ac:dyDescent="0.25">
      <c r="A81" t="s">
        <v>44</v>
      </c>
      <c r="B81" s="2">
        <v>42414</v>
      </c>
      <c r="C81" t="s">
        <v>57</v>
      </c>
      <c r="D81" t="s">
        <v>65</v>
      </c>
      <c r="E81" s="6">
        <v>61.7</v>
      </c>
      <c r="F81" s="3">
        <v>7</v>
      </c>
      <c r="G81" s="9">
        <f>--(AND(ISNUMBER(TBLHydration[[#This Row],[Urine Color]]),TBLHydration[[#This Row],[Urine Color]]&gt;=5))</f>
        <v>1</v>
      </c>
      <c r="H81" s="7">
        <v>1.0229999999999999</v>
      </c>
      <c r="I81" s="9">
        <f>--(AND(ISNUMBER(TBLHydration[[#This Row],[USG]]),TBLHydration[[#This Row],[USG]]&gt;=1.021))</f>
        <v>1</v>
      </c>
      <c r="J81" s="6">
        <v>61.1</v>
      </c>
      <c r="K81" s="3">
        <f>TBLHydration[[#This Row],[Morning Weight]]-TBLHydration[[#This Row],[Post-Session Weight]]</f>
        <v>0.60000000000000142</v>
      </c>
      <c r="L81" s="5">
        <f t="shared" si="2"/>
        <v>9.7244732576985647E-3</v>
      </c>
      <c r="M81" s="9">
        <f>--(AND(ISNUMBER(TBLHydration[[#This Row],[Session Change %]]),TBLHydration[[#This Row],[Session Change %]]&gt;0.02))</f>
        <v>0</v>
      </c>
      <c r="N81" s="3">
        <f>SUM(TBLHydration[[#This Row],[Flag-Colour]],TBLHydration[[#This Row],[Flag-USG]],TBLHydration[[#This Row],[Flag-SessionChange]])</f>
        <v>2</v>
      </c>
    </row>
    <row r="82" spans="1:14" x14ac:dyDescent="0.25">
      <c r="A82" t="s">
        <v>41</v>
      </c>
      <c r="B82" s="2">
        <v>42414</v>
      </c>
      <c r="C82" t="s">
        <v>57</v>
      </c>
      <c r="D82" t="s">
        <v>65</v>
      </c>
      <c r="E82" s="6">
        <v>69.8</v>
      </c>
      <c r="F82" s="3">
        <v>4</v>
      </c>
      <c r="G82" s="9">
        <f>--(AND(ISNUMBER(TBLHydration[[#This Row],[Urine Color]]),TBLHydration[[#This Row],[Urine Color]]&gt;=5))</f>
        <v>0</v>
      </c>
      <c r="H82" s="7">
        <v>1.018</v>
      </c>
      <c r="I82" s="9">
        <f>--(AND(ISNUMBER(TBLHydration[[#This Row],[USG]]),TBLHydration[[#This Row],[USG]]&gt;=1.021))</f>
        <v>0</v>
      </c>
      <c r="J82" s="6">
        <v>68.099999999999994</v>
      </c>
      <c r="K82" s="3">
        <f>TBLHydration[[#This Row],[Morning Weight]]-TBLHydration[[#This Row],[Post-Session Weight]]</f>
        <v>1.7000000000000028</v>
      </c>
      <c r="L82" s="5">
        <f t="shared" si="2"/>
        <v>2.4355300859598895E-2</v>
      </c>
      <c r="M82" s="9">
        <f>--(AND(ISNUMBER(TBLHydration[[#This Row],[Session Change %]]),TBLHydration[[#This Row],[Session Change %]]&gt;0.02))</f>
        <v>1</v>
      </c>
      <c r="N82" s="3">
        <f>SUM(TBLHydration[[#This Row],[Flag-Colour]],TBLHydration[[#This Row],[Flag-USG]],TBLHydration[[#This Row],[Flag-SessionChange]])</f>
        <v>1</v>
      </c>
    </row>
    <row r="83" spans="1:14" x14ac:dyDescent="0.25">
      <c r="A83" t="s">
        <v>51</v>
      </c>
      <c r="B83" s="2">
        <v>42414</v>
      </c>
      <c r="C83" t="s">
        <v>57</v>
      </c>
      <c r="D83" t="s">
        <v>65</v>
      </c>
      <c r="E83" s="6">
        <v>62.800000000000004</v>
      </c>
      <c r="F83" s="3">
        <v>6</v>
      </c>
      <c r="G83" s="9">
        <f>--(AND(ISNUMBER(TBLHydration[[#This Row],[Urine Color]]),TBLHydration[[#This Row],[Urine Color]]&gt;=5))</f>
        <v>1</v>
      </c>
      <c r="H83" s="7">
        <v>1.0209999999999999</v>
      </c>
      <c r="I83" s="9">
        <f>--(AND(ISNUMBER(TBLHydration[[#This Row],[USG]]),TBLHydration[[#This Row],[USG]]&gt;=1.021))</f>
        <v>1</v>
      </c>
      <c r="J83" s="6">
        <v>60.6</v>
      </c>
      <c r="K83" s="3">
        <f>TBLHydration[[#This Row],[Morning Weight]]-TBLHydration[[#This Row],[Post-Session Weight]]</f>
        <v>2.2000000000000028</v>
      </c>
      <c r="L83" s="5">
        <f t="shared" si="2"/>
        <v>3.5031847133758003E-2</v>
      </c>
      <c r="M83" s="9">
        <f>--(AND(ISNUMBER(TBLHydration[[#This Row],[Session Change %]]),TBLHydration[[#This Row],[Session Change %]]&gt;0.02))</f>
        <v>1</v>
      </c>
      <c r="N83" s="3">
        <f>SUM(TBLHydration[[#This Row],[Flag-Colour]],TBLHydration[[#This Row],[Flag-USG]],TBLHydration[[#This Row],[Flag-SessionChange]])</f>
        <v>3</v>
      </c>
    </row>
    <row r="84" spans="1:14" x14ac:dyDescent="0.25">
      <c r="A84" t="s">
        <v>54</v>
      </c>
      <c r="B84" s="2">
        <v>42414</v>
      </c>
      <c r="C84" t="s">
        <v>57</v>
      </c>
      <c r="D84" t="s">
        <v>65</v>
      </c>
      <c r="E84" s="6">
        <v>69.2</v>
      </c>
      <c r="F84" s="3">
        <v>4</v>
      </c>
      <c r="G84" s="9">
        <f>--(AND(ISNUMBER(TBLHydration[[#This Row],[Urine Color]]),TBLHydration[[#This Row],[Urine Color]]&gt;=5))</f>
        <v>0</v>
      </c>
      <c r="H84" s="7">
        <v>1.018</v>
      </c>
      <c r="I84" s="9">
        <f>--(AND(ISNUMBER(TBLHydration[[#This Row],[USG]]),TBLHydration[[#This Row],[USG]]&gt;=1.021))</f>
        <v>0</v>
      </c>
      <c r="J84" s="6">
        <v>68.100000000000009</v>
      </c>
      <c r="K84" s="3">
        <f>TBLHydration[[#This Row],[Morning Weight]]-TBLHydration[[#This Row],[Post-Session Weight]]</f>
        <v>1.0999999999999943</v>
      </c>
      <c r="L84" s="5">
        <f t="shared" si="2"/>
        <v>1.5895953757225349E-2</v>
      </c>
      <c r="M84" s="9">
        <f>--(AND(ISNUMBER(TBLHydration[[#This Row],[Session Change %]]),TBLHydration[[#This Row],[Session Change %]]&gt;0.02))</f>
        <v>0</v>
      </c>
      <c r="N84" s="3">
        <f>SUM(TBLHydration[[#This Row],[Flag-Colour]],TBLHydration[[#This Row],[Flag-USG]],TBLHydration[[#This Row],[Flag-SessionChange]])</f>
        <v>0</v>
      </c>
    </row>
    <row r="85" spans="1:14" x14ac:dyDescent="0.25">
      <c r="A85" t="s">
        <v>55</v>
      </c>
      <c r="B85" s="2">
        <v>42414</v>
      </c>
      <c r="C85" t="s">
        <v>57</v>
      </c>
      <c r="D85" t="s">
        <v>65</v>
      </c>
      <c r="E85" s="6">
        <v>61.3</v>
      </c>
      <c r="F85" s="3">
        <v>3</v>
      </c>
      <c r="G85" s="9">
        <f>--(AND(ISNUMBER(TBLHydration[[#This Row],[Urine Color]]),TBLHydration[[#This Row],[Urine Color]]&gt;=5))</f>
        <v>0</v>
      </c>
      <c r="H85" s="7">
        <v>1.0149999999999999</v>
      </c>
      <c r="I85" s="9">
        <f>--(AND(ISNUMBER(TBLHydration[[#This Row],[USG]]),TBLHydration[[#This Row],[USG]]&gt;=1.021))</f>
        <v>0</v>
      </c>
      <c r="J85" s="6">
        <v>59.599999999999994</v>
      </c>
      <c r="K85" s="3">
        <f>TBLHydration[[#This Row],[Morning Weight]]-TBLHydration[[#This Row],[Post-Session Weight]]</f>
        <v>1.7000000000000028</v>
      </c>
      <c r="L85" s="5">
        <f t="shared" si="2"/>
        <v>2.7732463295269214E-2</v>
      </c>
      <c r="M85" s="9">
        <f>--(AND(ISNUMBER(TBLHydration[[#This Row],[Session Change %]]),TBLHydration[[#This Row],[Session Change %]]&gt;0.02))</f>
        <v>1</v>
      </c>
      <c r="N85" s="3">
        <f>SUM(TBLHydration[[#This Row],[Flag-Colour]],TBLHydration[[#This Row],[Flag-USG]],TBLHydration[[#This Row],[Flag-SessionChange]])</f>
        <v>1</v>
      </c>
    </row>
    <row r="86" spans="1:14" x14ac:dyDescent="0.25">
      <c r="A86" t="s">
        <v>52</v>
      </c>
      <c r="B86" s="2">
        <v>42415</v>
      </c>
      <c r="C86" t="s">
        <v>57</v>
      </c>
      <c r="D86" t="s">
        <v>66</v>
      </c>
      <c r="E86" s="6">
        <v>71.2</v>
      </c>
      <c r="F86" s="3">
        <v>5</v>
      </c>
      <c r="G86" s="9">
        <f>--(AND(ISNUMBER(TBLHydration[[#This Row],[Urine Color]]),TBLHydration[[#This Row],[Urine Color]]&gt;=5))</f>
        <v>1</v>
      </c>
      <c r="H86" s="7"/>
      <c r="I86" s="9">
        <f>--(AND(ISNUMBER(TBLHydration[[#This Row],[USG]]),TBLHydration[[#This Row],[USG]]&gt;=1.021))</f>
        <v>0</v>
      </c>
      <c r="J86" s="6">
        <v>69.5</v>
      </c>
      <c r="K86" s="3">
        <f>TBLHydration[[#This Row],[Morning Weight]]-TBLHydration[[#This Row],[Post-Session Weight]]</f>
        <v>1.7000000000000028</v>
      </c>
      <c r="L86" s="5">
        <f t="shared" si="2"/>
        <v>2.387640449438206E-2</v>
      </c>
      <c r="M86" s="9">
        <f>--(AND(ISNUMBER(TBLHydration[[#This Row],[Session Change %]]),TBLHydration[[#This Row],[Session Change %]]&gt;0.02))</f>
        <v>1</v>
      </c>
      <c r="N86" s="3">
        <f>SUM(TBLHydration[[#This Row],[Flag-Colour]],TBLHydration[[#This Row],[Flag-USG]],TBLHydration[[#This Row],[Flag-SessionChange]])</f>
        <v>2</v>
      </c>
    </row>
    <row r="87" spans="1:14" x14ac:dyDescent="0.25">
      <c r="A87" t="s">
        <v>53</v>
      </c>
      <c r="B87" s="2">
        <v>42415</v>
      </c>
      <c r="C87" t="s">
        <v>57</v>
      </c>
      <c r="D87" t="s">
        <v>66</v>
      </c>
      <c r="E87" s="6">
        <v>68.400000000000006</v>
      </c>
      <c r="F87" s="3">
        <v>2</v>
      </c>
      <c r="G87" s="9">
        <f>--(AND(ISNUMBER(TBLHydration[[#This Row],[Urine Color]]),TBLHydration[[#This Row],[Urine Color]]&gt;=5))</f>
        <v>0</v>
      </c>
      <c r="H87" s="7"/>
      <c r="I87" s="9">
        <f>--(AND(ISNUMBER(TBLHydration[[#This Row],[USG]]),TBLHydration[[#This Row],[USG]]&gt;=1.021))</f>
        <v>0</v>
      </c>
      <c r="J87" s="6">
        <v>66.2</v>
      </c>
      <c r="K87" s="3">
        <f>TBLHydration[[#This Row],[Morning Weight]]-TBLHydration[[#This Row],[Post-Session Weight]]</f>
        <v>2.2000000000000028</v>
      </c>
      <c r="L87" s="5">
        <f t="shared" si="2"/>
        <v>3.2163742690058519E-2</v>
      </c>
      <c r="M87" s="9">
        <f>--(AND(ISNUMBER(TBLHydration[[#This Row],[Session Change %]]),TBLHydration[[#This Row],[Session Change %]]&gt;0.02))</f>
        <v>1</v>
      </c>
      <c r="N87" s="3">
        <f>SUM(TBLHydration[[#This Row],[Flag-Colour]],TBLHydration[[#This Row],[Flag-USG]],TBLHydration[[#This Row],[Flag-SessionChange]])</f>
        <v>1</v>
      </c>
    </row>
    <row r="88" spans="1:14" x14ac:dyDescent="0.25">
      <c r="A88" t="s">
        <v>47</v>
      </c>
      <c r="B88" s="2">
        <v>42415</v>
      </c>
      <c r="C88" t="s">
        <v>57</v>
      </c>
      <c r="D88" t="s">
        <v>66</v>
      </c>
      <c r="E88" s="6">
        <v>69.3</v>
      </c>
      <c r="F88" s="3">
        <v>6</v>
      </c>
      <c r="G88" s="9">
        <f>--(AND(ISNUMBER(TBLHydration[[#This Row],[Urine Color]]),TBLHydration[[#This Row],[Urine Color]]&gt;=5))</f>
        <v>1</v>
      </c>
      <c r="H88" s="7"/>
      <c r="I88" s="9">
        <f>--(AND(ISNUMBER(TBLHydration[[#This Row],[USG]]),TBLHydration[[#This Row],[USG]]&gt;=1.021))</f>
        <v>0</v>
      </c>
      <c r="J88" s="6">
        <v>68.7</v>
      </c>
      <c r="K88" s="3">
        <f>TBLHydration[[#This Row],[Morning Weight]]-TBLHydration[[#This Row],[Post-Session Weight]]</f>
        <v>0.59999999999999432</v>
      </c>
      <c r="L88" s="5">
        <f t="shared" si="2"/>
        <v>8.6580086580085765E-3</v>
      </c>
      <c r="M88" s="9">
        <f>--(AND(ISNUMBER(TBLHydration[[#This Row],[Session Change %]]),TBLHydration[[#This Row],[Session Change %]]&gt;0.02))</f>
        <v>0</v>
      </c>
      <c r="N88" s="3">
        <f>SUM(TBLHydration[[#This Row],[Flag-Colour]],TBLHydration[[#This Row],[Flag-USG]],TBLHydration[[#This Row],[Flag-SessionChange]])</f>
        <v>1</v>
      </c>
    </row>
    <row r="89" spans="1:14" x14ac:dyDescent="0.25">
      <c r="A89" t="s">
        <v>43</v>
      </c>
      <c r="B89" s="2">
        <v>42415</v>
      </c>
      <c r="C89" t="s">
        <v>57</v>
      </c>
      <c r="D89" t="s">
        <v>66</v>
      </c>
      <c r="E89" s="6">
        <v>61.1</v>
      </c>
      <c r="F89" s="3">
        <v>2</v>
      </c>
      <c r="G89" s="9">
        <f>--(AND(ISNUMBER(TBLHydration[[#This Row],[Urine Color]]),TBLHydration[[#This Row],[Urine Color]]&gt;=5))</f>
        <v>0</v>
      </c>
      <c r="H89" s="7"/>
      <c r="I89" s="9">
        <f>--(AND(ISNUMBER(TBLHydration[[#This Row],[USG]]),TBLHydration[[#This Row],[USG]]&gt;=1.021))</f>
        <v>0</v>
      </c>
      <c r="J89" s="6">
        <v>60.1</v>
      </c>
      <c r="K89" s="3">
        <f>TBLHydration[[#This Row],[Morning Weight]]-TBLHydration[[#This Row],[Post-Session Weight]]</f>
        <v>1</v>
      </c>
      <c r="L89" s="5">
        <f t="shared" si="2"/>
        <v>1.6366612111292964E-2</v>
      </c>
      <c r="M89" s="9">
        <f>--(AND(ISNUMBER(TBLHydration[[#This Row],[Session Change %]]),TBLHydration[[#This Row],[Session Change %]]&gt;0.02))</f>
        <v>0</v>
      </c>
      <c r="N89" s="3">
        <f>SUM(TBLHydration[[#This Row],[Flag-Colour]],TBLHydration[[#This Row],[Flag-USG]],TBLHydration[[#This Row],[Flag-SessionChange]])</f>
        <v>0</v>
      </c>
    </row>
    <row r="90" spans="1:14" x14ac:dyDescent="0.25">
      <c r="A90" t="s">
        <v>46</v>
      </c>
      <c r="B90" s="2">
        <v>42415</v>
      </c>
      <c r="C90" t="s">
        <v>57</v>
      </c>
      <c r="D90" t="s">
        <v>66</v>
      </c>
      <c r="E90" s="6">
        <v>63.900000000000006</v>
      </c>
      <c r="F90" s="3">
        <v>3</v>
      </c>
      <c r="G90" s="9">
        <f>--(AND(ISNUMBER(TBLHydration[[#This Row],[Urine Color]]),TBLHydration[[#This Row],[Urine Color]]&gt;=5))</f>
        <v>0</v>
      </c>
      <c r="H90" s="7"/>
      <c r="I90" s="9">
        <f>--(AND(ISNUMBER(TBLHydration[[#This Row],[USG]]),TBLHydration[[#This Row],[USG]]&gt;=1.021))</f>
        <v>0</v>
      </c>
      <c r="J90" s="6">
        <v>63.500000000000007</v>
      </c>
      <c r="K90" s="3">
        <f>TBLHydration[[#This Row],[Morning Weight]]-TBLHydration[[#This Row],[Post-Session Weight]]</f>
        <v>0.39999999999999858</v>
      </c>
      <c r="L90" s="5">
        <f t="shared" si="2"/>
        <v>6.2597809076682092E-3</v>
      </c>
      <c r="M90" s="9">
        <f>--(AND(ISNUMBER(TBLHydration[[#This Row],[Session Change %]]),TBLHydration[[#This Row],[Session Change %]]&gt;0.02))</f>
        <v>0</v>
      </c>
      <c r="N90" s="3">
        <f>SUM(TBLHydration[[#This Row],[Flag-Colour]],TBLHydration[[#This Row],[Flag-USG]],TBLHydration[[#This Row],[Flag-SessionChange]])</f>
        <v>0</v>
      </c>
    </row>
    <row r="91" spans="1:14" x14ac:dyDescent="0.25">
      <c r="A91" t="s">
        <v>42</v>
      </c>
      <c r="B91" s="2">
        <v>42415</v>
      </c>
      <c r="C91" t="s">
        <v>57</v>
      </c>
      <c r="D91" t="s">
        <v>66</v>
      </c>
      <c r="E91" s="6">
        <v>59.699999999999996</v>
      </c>
      <c r="F91" s="3">
        <v>7</v>
      </c>
      <c r="G91" s="9">
        <f>--(AND(ISNUMBER(TBLHydration[[#This Row],[Urine Color]]),TBLHydration[[#This Row],[Urine Color]]&gt;=5))</f>
        <v>1</v>
      </c>
      <c r="H91" s="7"/>
      <c r="I91" s="9">
        <f>--(AND(ISNUMBER(TBLHydration[[#This Row],[USG]]),TBLHydration[[#This Row],[USG]]&gt;=1.021))</f>
        <v>0</v>
      </c>
      <c r="J91" s="6">
        <v>58.3</v>
      </c>
      <c r="K91" s="3">
        <f>TBLHydration[[#This Row],[Morning Weight]]-TBLHydration[[#This Row],[Post-Session Weight]]</f>
        <v>1.3999999999999986</v>
      </c>
      <c r="L91" s="5">
        <f t="shared" si="2"/>
        <v>2.3450586264656594E-2</v>
      </c>
      <c r="M91" s="9">
        <f>--(AND(ISNUMBER(TBLHydration[[#This Row],[Session Change %]]),TBLHydration[[#This Row],[Session Change %]]&gt;0.02))</f>
        <v>1</v>
      </c>
      <c r="N91" s="3">
        <f>SUM(TBLHydration[[#This Row],[Flag-Colour]],TBLHydration[[#This Row],[Flag-USG]],TBLHydration[[#This Row],[Flag-SessionChange]])</f>
        <v>2</v>
      </c>
    </row>
    <row r="92" spans="1:14" x14ac:dyDescent="0.25">
      <c r="A92" t="s">
        <v>48</v>
      </c>
      <c r="B92" s="2">
        <v>42415</v>
      </c>
      <c r="C92" t="s">
        <v>57</v>
      </c>
      <c r="D92" t="s">
        <v>66</v>
      </c>
      <c r="E92" s="6">
        <v>60.5</v>
      </c>
      <c r="F92" s="3">
        <v>2</v>
      </c>
      <c r="G92" s="9">
        <f>--(AND(ISNUMBER(TBLHydration[[#This Row],[Urine Color]]),TBLHydration[[#This Row],[Urine Color]]&gt;=5))</f>
        <v>0</v>
      </c>
      <c r="H92" s="7"/>
      <c r="I92" s="9">
        <f>--(AND(ISNUMBER(TBLHydration[[#This Row],[USG]]),TBLHydration[[#This Row],[USG]]&gt;=1.021))</f>
        <v>0</v>
      </c>
      <c r="J92" s="6">
        <v>59.9</v>
      </c>
      <c r="K92" s="3">
        <f>TBLHydration[[#This Row],[Morning Weight]]-TBLHydration[[#This Row],[Post-Session Weight]]</f>
        <v>0.60000000000000142</v>
      </c>
      <c r="L92" s="5">
        <f t="shared" si="2"/>
        <v>9.9173553719008496E-3</v>
      </c>
      <c r="M92" s="9">
        <f>--(AND(ISNUMBER(TBLHydration[[#This Row],[Session Change %]]),TBLHydration[[#This Row],[Session Change %]]&gt;0.02))</f>
        <v>0</v>
      </c>
      <c r="N92" s="3">
        <f>SUM(TBLHydration[[#This Row],[Flag-Colour]],TBLHydration[[#This Row],[Flag-USG]],TBLHydration[[#This Row],[Flag-SessionChange]])</f>
        <v>0</v>
      </c>
    </row>
    <row r="93" spans="1:14" x14ac:dyDescent="0.25">
      <c r="A93" t="s">
        <v>40</v>
      </c>
      <c r="B93" s="2">
        <v>42415</v>
      </c>
      <c r="C93" t="s">
        <v>57</v>
      </c>
      <c r="D93" t="s">
        <v>66</v>
      </c>
      <c r="E93" s="6">
        <v>62.699999999999996</v>
      </c>
      <c r="F93" s="3">
        <v>4</v>
      </c>
      <c r="G93" s="9">
        <f>--(AND(ISNUMBER(TBLHydration[[#This Row],[Urine Color]]),TBLHydration[[#This Row],[Urine Color]]&gt;=5))</f>
        <v>0</v>
      </c>
      <c r="H93" s="7"/>
      <c r="I93" s="9">
        <f>--(AND(ISNUMBER(TBLHydration[[#This Row],[USG]]),TBLHydration[[#This Row],[USG]]&gt;=1.021))</f>
        <v>0</v>
      </c>
      <c r="J93" s="6">
        <v>62.099999999999994</v>
      </c>
      <c r="K93" s="3">
        <f>TBLHydration[[#This Row],[Morning Weight]]-TBLHydration[[#This Row],[Post-Session Weight]]</f>
        <v>0.60000000000000142</v>
      </c>
      <c r="L93" s="5">
        <f t="shared" si="2"/>
        <v>9.5693779904306459E-3</v>
      </c>
      <c r="M93" s="9">
        <f>--(AND(ISNUMBER(TBLHydration[[#This Row],[Session Change %]]),TBLHydration[[#This Row],[Session Change %]]&gt;0.02))</f>
        <v>0</v>
      </c>
      <c r="N93" s="3">
        <f>SUM(TBLHydration[[#This Row],[Flag-Colour]],TBLHydration[[#This Row],[Flag-USG]],TBLHydration[[#This Row],[Flag-SessionChange]])</f>
        <v>0</v>
      </c>
    </row>
    <row r="94" spans="1:14" x14ac:dyDescent="0.25">
      <c r="A94" t="s">
        <v>49</v>
      </c>
      <c r="B94" s="2">
        <v>42415</v>
      </c>
      <c r="C94" t="s">
        <v>57</v>
      </c>
      <c r="D94" t="s">
        <v>66</v>
      </c>
      <c r="E94" s="6">
        <v>57.800000000000004</v>
      </c>
      <c r="F94" s="3">
        <v>7</v>
      </c>
      <c r="G94" s="9">
        <f>--(AND(ISNUMBER(TBLHydration[[#This Row],[Urine Color]]),TBLHydration[[#This Row],[Urine Color]]&gt;=5))</f>
        <v>1</v>
      </c>
      <c r="H94" s="7"/>
      <c r="I94" s="9">
        <f>--(AND(ISNUMBER(TBLHydration[[#This Row],[USG]]),TBLHydration[[#This Row],[USG]]&gt;=1.021))</f>
        <v>0</v>
      </c>
      <c r="J94" s="6">
        <v>57.1</v>
      </c>
      <c r="K94" s="3">
        <f>TBLHydration[[#This Row],[Morning Weight]]-TBLHydration[[#This Row],[Post-Session Weight]]</f>
        <v>0.70000000000000284</v>
      </c>
      <c r="L94" s="5">
        <f t="shared" si="2"/>
        <v>1.2110726643598664E-2</v>
      </c>
      <c r="M94" s="9">
        <f>--(AND(ISNUMBER(TBLHydration[[#This Row],[Session Change %]]),TBLHydration[[#This Row],[Session Change %]]&gt;0.02))</f>
        <v>0</v>
      </c>
      <c r="N94" s="3">
        <f>SUM(TBLHydration[[#This Row],[Flag-Colour]],TBLHydration[[#This Row],[Flag-USG]],TBLHydration[[#This Row],[Flag-SessionChange]])</f>
        <v>1</v>
      </c>
    </row>
    <row r="95" spans="1:14" x14ac:dyDescent="0.25">
      <c r="A95" t="s">
        <v>45</v>
      </c>
      <c r="B95" s="2">
        <v>42415</v>
      </c>
      <c r="C95" t="s">
        <v>57</v>
      </c>
      <c r="D95" t="s">
        <v>66</v>
      </c>
      <c r="E95" s="6">
        <v>58.4</v>
      </c>
      <c r="F95" s="3">
        <v>7</v>
      </c>
      <c r="G95" s="9">
        <f>--(AND(ISNUMBER(TBLHydration[[#This Row],[Urine Color]]),TBLHydration[[#This Row],[Urine Color]]&gt;=5))</f>
        <v>1</v>
      </c>
      <c r="H95" s="7"/>
      <c r="I95" s="9">
        <f>--(AND(ISNUMBER(TBLHydration[[#This Row],[USG]]),TBLHydration[[#This Row],[USG]]&gt;=1.021))</f>
        <v>0</v>
      </c>
      <c r="J95" s="6">
        <v>57.4</v>
      </c>
      <c r="K95" s="3">
        <f>TBLHydration[[#This Row],[Morning Weight]]-TBLHydration[[#This Row],[Post-Session Weight]]</f>
        <v>1</v>
      </c>
      <c r="L95" s="5">
        <f t="shared" si="2"/>
        <v>1.7123287671232876E-2</v>
      </c>
      <c r="M95" s="9">
        <f>--(AND(ISNUMBER(TBLHydration[[#This Row],[Session Change %]]),TBLHydration[[#This Row],[Session Change %]]&gt;0.02))</f>
        <v>0</v>
      </c>
      <c r="N95" s="3">
        <f>SUM(TBLHydration[[#This Row],[Flag-Colour]],TBLHydration[[#This Row],[Flag-USG]],TBLHydration[[#This Row],[Flag-SessionChange]])</f>
        <v>1</v>
      </c>
    </row>
    <row r="96" spans="1:14" x14ac:dyDescent="0.25">
      <c r="A96" t="s">
        <v>50</v>
      </c>
      <c r="B96" s="2">
        <v>42415</v>
      </c>
      <c r="C96" t="s">
        <v>57</v>
      </c>
      <c r="D96" t="s">
        <v>66</v>
      </c>
      <c r="E96" s="6">
        <v>66.2</v>
      </c>
      <c r="F96" s="3">
        <v>1</v>
      </c>
      <c r="G96" s="9">
        <f>--(AND(ISNUMBER(TBLHydration[[#This Row],[Urine Color]]),TBLHydration[[#This Row],[Urine Color]]&gt;=5))</f>
        <v>0</v>
      </c>
      <c r="H96" s="7"/>
      <c r="I96" s="9">
        <f>--(AND(ISNUMBER(TBLHydration[[#This Row],[USG]]),TBLHydration[[#This Row],[USG]]&gt;=1.021))</f>
        <v>0</v>
      </c>
      <c r="J96" s="6">
        <v>64.400000000000006</v>
      </c>
      <c r="K96" s="3">
        <f>TBLHydration[[#This Row],[Morning Weight]]-TBLHydration[[#This Row],[Post-Session Weight]]</f>
        <v>1.7999999999999972</v>
      </c>
      <c r="L96" s="5">
        <f t="shared" si="2"/>
        <v>2.7190332326283945E-2</v>
      </c>
      <c r="M96" s="9">
        <f>--(AND(ISNUMBER(TBLHydration[[#This Row],[Session Change %]]),TBLHydration[[#This Row],[Session Change %]]&gt;0.02))</f>
        <v>1</v>
      </c>
      <c r="N96" s="3">
        <f>SUM(TBLHydration[[#This Row],[Flag-Colour]],TBLHydration[[#This Row],[Flag-USG]],TBLHydration[[#This Row],[Flag-SessionChange]])</f>
        <v>1</v>
      </c>
    </row>
    <row r="97" spans="1:14" x14ac:dyDescent="0.25">
      <c r="A97" t="s">
        <v>44</v>
      </c>
      <c r="B97" s="2">
        <v>42415</v>
      </c>
      <c r="C97" t="s">
        <v>57</v>
      </c>
      <c r="D97" t="s">
        <v>66</v>
      </c>
      <c r="E97" s="6">
        <v>61.7</v>
      </c>
      <c r="F97" s="3">
        <v>2</v>
      </c>
      <c r="G97" s="9">
        <f>--(AND(ISNUMBER(TBLHydration[[#This Row],[Urine Color]]),TBLHydration[[#This Row],[Urine Color]]&gt;=5))</f>
        <v>0</v>
      </c>
      <c r="H97" s="7"/>
      <c r="I97" s="9">
        <f>--(AND(ISNUMBER(TBLHydration[[#This Row],[USG]]),TBLHydration[[#This Row],[USG]]&gt;=1.021))</f>
        <v>0</v>
      </c>
      <c r="J97" s="6">
        <v>59.6</v>
      </c>
      <c r="K97" s="3">
        <f>TBLHydration[[#This Row],[Morning Weight]]-TBLHydration[[#This Row],[Post-Session Weight]]</f>
        <v>2.1000000000000014</v>
      </c>
      <c r="L97" s="5">
        <f t="shared" si="2"/>
        <v>3.4035656401944919E-2</v>
      </c>
      <c r="M97" s="9">
        <f>--(AND(ISNUMBER(TBLHydration[[#This Row],[Session Change %]]),TBLHydration[[#This Row],[Session Change %]]&gt;0.02))</f>
        <v>1</v>
      </c>
      <c r="N97" s="3">
        <f>SUM(TBLHydration[[#This Row],[Flag-Colour]],TBLHydration[[#This Row],[Flag-USG]],TBLHydration[[#This Row],[Flag-SessionChange]])</f>
        <v>1</v>
      </c>
    </row>
    <row r="98" spans="1:14" x14ac:dyDescent="0.25">
      <c r="A98" t="s">
        <v>41</v>
      </c>
      <c r="B98" s="2">
        <v>42415</v>
      </c>
      <c r="C98" t="s">
        <v>57</v>
      </c>
      <c r="D98" t="s">
        <v>66</v>
      </c>
      <c r="E98" s="6">
        <v>70.099999999999994</v>
      </c>
      <c r="F98" s="3">
        <v>7</v>
      </c>
      <c r="G98" s="9">
        <f>--(AND(ISNUMBER(TBLHydration[[#This Row],[Urine Color]]),TBLHydration[[#This Row],[Urine Color]]&gt;=5))</f>
        <v>1</v>
      </c>
      <c r="H98" s="7"/>
      <c r="I98" s="9">
        <f>--(AND(ISNUMBER(TBLHydration[[#This Row],[USG]]),TBLHydration[[#This Row],[USG]]&gt;=1.021))</f>
        <v>0</v>
      </c>
      <c r="J98" s="6">
        <v>68</v>
      </c>
      <c r="K98" s="3">
        <f>TBLHydration[[#This Row],[Morning Weight]]-TBLHydration[[#This Row],[Post-Session Weight]]</f>
        <v>2.0999999999999943</v>
      </c>
      <c r="L98" s="5">
        <f t="shared" si="2"/>
        <v>2.9957203994293788E-2</v>
      </c>
      <c r="M98" s="9">
        <f>--(AND(ISNUMBER(TBLHydration[[#This Row],[Session Change %]]),TBLHydration[[#This Row],[Session Change %]]&gt;0.02))</f>
        <v>1</v>
      </c>
      <c r="N98" s="3">
        <f>SUM(TBLHydration[[#This Row],[Flag-Colour]],TBLHydration[[#This Row],[Flag-USG]],TBLHydration[[#This Row],[Flag-SessionChange]])</f>
        <v>2</v>
      </c>
    </row>
    <row r="99" spans="1:14" x14ac:dyDescent="0.25">
      <c r="A99" t="s">
        <v>51</v>
      </c>
      <c r="B99" s="2">
        <v>42415</v>
      </c>
      <c r="C99" t="s">
        <v>57</v>
      </c>
      <c r="D99" t="s">
        <v>66</v>
      </c>
      <c r="E99" s="6">
        <v>62.7</v>
      </c>
      <c r="F99" s="3">
        <v>6</v>
      </c>
      <c r="G99" s="9">
        <f>--(AND(ISNUMBER(TBLHydration[[#This Row],[Urine Color]]),TBLHydration[[#This Row],[Urine Color]]&gt;=5))</f>
        <v>1</v>
      </c>
      <c r="H99" s="7"/>
      <c r="I99" s="9">
        <f>--(AND(ISNUMBER(TBLHydration[[#This Row],[USG]]),TBLHydration[[#This Row],[USG]]&gt;=1.021))</f>
        <v>0</v>
      </c>
      <c r="J99" s="6">
        <v>62.300000000000004</v>
      </c>
      <c r="K99" s="3">
        <f>TBLHydration[[#This Row],[Morning Weight]]-TBLHydration[[#This Row],[Post-Session Weight]]</f>
        <v>0.39999999999999858</v>
      </c>
      <c r="L99" s="5">
        <f t="shared" si="2"/>
        <v>6.3795853269537246E-3</v>
      </c>
      <c r="M99" s="9">
        <f>--(AND(ISNUMBER(TBLHydration[[#This Row],[Session Change %]]),TBLHydration[[#This Row],[Session Change %]]&gt;0.02))</f>
        <v>0</v>
      </c>
      <c r="N99" s="3">
        <f>SUM(TBLHydration[[#This Row],[Flag-Colour]],TBLHydration[[#This Row],[Flag-USG]],TBLHydration[[#This Row],[Flag-SessionChange]])</f>
        <v>1</v>
      </c>
    </row>
    <row r="100" spans="1:14" x14ac:dyDescent="0.25">
      <c r="A100" t="s">
        <v>54</v>
      </c>
      <c r="B100" s="2">
        <v>42415</v>
      </c>
      <c r="C100" t="s">
        <v>57</v>
      </c>
      <c r="D100" t="s">
        <v>66</v>
      </c>
      <c r="E100" s="6">
        <v>69.300000000000011</v>
      </c>
      <c r="F100" s="3">
        <v>7</v>
      </c>
      <c r="G100" s="9">
        <f>--(AND(ISNUMBER(TBLHydration[[#This Row],[Urine Color]]),TBLHydration[[#This Row],[Urine Color]]&gt;=5))</f>
        <v>1</v>
      </c>
      <c r="H100" s="7"/>
      <c r="I100" s="9">
        <f>--(AND(ISNUMBER(TBLHydration[[#This Row],[USG]]),TBLHydration[[#This Row],[USG]]&gt;=1.021))</f>
        <v>0</v>
      </c>
      <c r="J100" s="6">
        <v>67.100000000000009</v>
      </c>
      <c r="K100" s="3">
        <f>TBLHydration[[#This Row],[Morning Weight]]-TBLHydration[[#This Row],[Post-Session Weight]]</f>
        <v>2.2000000000000028</v>
      </c>
      <c r="L100" s="5">
        <f t="shared" si="2"/>
        <v>3.1746031746031779E-2</v>
      </c>
      <c r="M100" s="9">
        <f>--(AND(ISNUMBER(TBLHydration[[#This Row],[Session Change %]]),TBLHydration[[#This Row],[Session Change %]]&gt;0.02))</f>
        <v>1</v>
      </c>
      <c r="N100" s="3">
        <f>SUM(TBLHydration[[#This Row],[Flag-Colour]],TBLHydration[[#This Row],[Flag-USG]],TBLHydration[[#This Row],[Flag-SessionChange]])</f>
        <v>2</v>
      </c>
    </row>
    <row r="101" spans="1:14" x14ac:dyDescent="0.25">
      <c r="A101" t="s">
        <v>55</v>
      </c>
      <c r="B101" s="2">
        <v>42415</v>
      </c>
      <c r="C101" t="s">
        <v>57</v>
      </c>
      <c r="D101" t="s">
        <v>66</v>
      </c>
      <c r="E101" s="6">
        <v>61.3</v>
      </c>
      <c r="F101" s="3">
        <v>5</v>
      </c>
      <c r="G101" s="9">
        <f>--(AND(ISNUMBER(TBLHydration[[#This Row],[Urine Color]]),TBLHydration[[#This Row],[Urine Color]]&gt;=5))</f>
        <v>1</v>
      </c>
      <c r="H101" s="7"/>
      <c r="I101" s="9">
        <f>--(AND(ISNUMBER(TBLHydration[[#This Row],[USG]]),TBLHydration[[#This Row],[USG]]&gt;=1.021))</f>
        <v>0</v>
      </c>
      <c r="J101" s="6">
        <v>59.4</v>
      </c>
      <c r="K101" s="3">
        <f>TBLHydration[[#This Row],[Morning Weight]]-TBLHydration[[#This Row],[Post-Session Weight]]</f>
        <v>1.8999999999999986</v>
      </c>
      <c r="L101" s="5">
        <f t="shared" si="2"/>
        <v>3.099510603588905E-2</v>
      </c>
      <c r="M101" s="9">
        <f>--(AND(ISNUMBER(TBLHydration[[#This Row],[Session Change %]]),TBLHydration[[#This Row],[Session Change %]]&gt;0.02))</f>
        <v>1</v>
      </c>
      <c r="N101" s="3">
        <f>SUM(TBLHydration[[#This Row],[Flag-Colour]],TBLHydration[[#This Row],[Flag-USG]],TBLHydration[[#This Row],[Flag-SessionChange]])</f>
        <v>2</v>
      </c>
    </row>
    <row r="102" spans="1:14" x14ac:dyDescent="0.25">
      <c r="A102" t="s">
        <v>52</v>
      </c>
      <c r="B102" s="2">
        <v>42417</v>
      </c>
      <c r="C102" t="s">
        <v>67</v>
      </c>
      <c r="D102" t="s">
        <v>58</v>
      </c>
      <c r="E102" s="6">
        <v>71.2</v>
      </c>
      <c r="F102" s="3">
        <v>5</v>
      </c>
      <c r="G102" s="9">
        <f>--(AND(ISNUMBER(TBLHydration[[#This Row],[Urine Color]]),TBLHydration[[#This Row],[Urine Color]]&gt;=5))</f>
        <v>1</v>
      </c>
      <c r="H102" s="7">
        <v>1.0189999999999999</v>
      </c>
      <c r="I102" s="9">
        <f>--(AND(ISNUMBER(TBLHydration[[#This Row],[USG]]),TBLHydration[[#This Row],[USG]]&gt;=1.021))</f>
        <v>0</v>
      </c>
      <c r="J102" s="6">
        <v>70.600000000000009</v>
      </c>
      <c r="K102" s="3">
        <f>TBLHydration[[#This Row],[Morning Weight]]-TBLHydration[[#This Row],[Post-Session Weight]]</f>
        <v>0.59999999999999432</v>
      </c>
      <c r="L102" s="5">
        <f t="shared" ref="L102:L133" si="3">IFERROR(K102/E102,"")</f>
        <v>8.4269662921347514E-3</v>
      </c>
      <c r="M102" s="9">
        <f>--(AND(ISNUMBER(TBLHydration[[#This Row],[Session Change %]]),TBLHydration[[#This Row],[Session Change %]]&gt;0.02))</f>
        <v>0</v>
      </c>
      <c r="N102" s="3">
        <f>SUM(TBLHydration[[#This Row],[Flag-Colour]],TBLHydration[[#This Row],[Flag-USG]],TBLHydration[[#This Row],[Flag-SessionChange]])</f>
        <v>1</v>
      </c>
    </row>
    <row r="103" spans="1:14" x14ac:dyDescent="0.25">
      <c r="A103" t="s">
        <v>53</v>
      </c>
      <c r="B103" s="2">
        <v>42417</v>
      </c>
      <c r="C103" t="s">
        <v>67</v>
      </c>
      <c r="D103" t="s">
        <v>58</v>
      </c>
      <c r="E103" s="6">
        <v>68.400000000000006</v>
      </c>
      <c r="F103" s="3">
        <v>3</v>
      </c>
      <c r="G103" s="9">
        <f>--(AND(ISNUMBER(TBLHydration[[#This Row],[Urine Color]]),TBLHydration[[#This Row],[Urine Color]]&gt;=5))</f>
        <v>0</v>
      </c>
      <c r="H103" s="7">
        <v>1.0149999999999999</v>
      </c>
      <c r="I103" s="9">
        <f>--(AND(ISNUMBER(TBLHydration[[#This Row],[USG]]),TBLHydration[[#This Row],[USG]]&gt;=1.021))</f>
        <v>0</v>
      </c>
      <c r="J103" s="6">
        <v>67.100000000000009</v>
      </c>
      <c r="K103" s="3">
        <f>TBLHydration[[#This Row],[Morning Weight]]-TBLHydration[[#This Row],[Post-Session Weight]]</f>
        <v>1.2999999999999972</v>
      </c>
      <c r="L103" s="5">
        <f t="shared" si="3"/>
        <v>1.9005847953216332E-2</v>
      </c>
      <c r="M103" s="9">
        <f>--(AND(ISNUMBER(TBLHydration[[#This Row],[Session Change %]]),TBLHydration[[#This Row],[Session Change %]]&gt;0.02))</f>
        <v>0</v>
      </c>
      <c r="N103" s="3">
        <f>SUM(TBLHydration[[#This Row],[Flag-Colour]],TBLHydration[[#This Row],[Flag-USG]],TBLHydration[[#This Row],[Flag-SessionChange]])</f>
        <v>0</v>
      </c>
    </row>
    <row r="104" spans="1:14" x14ac:dyDescent="0.25">
      <c r="A104" t="s">
        <v>47</v>
      </c>
      <c r="B104" s="2">
        <v>42417</v>
      </c>
      <c r="C104" t="s">
        <v>67</v>
      </c>
      <c r="D104" t="s">
        <v>58</v>
      </c>
      <c r="E104" s="6">
        <v>69.3</v>
      </c>
      <c r="F104" s="3">
        <v>7</v>
      </c>
      <c r="G104" s="9">
        <f>--(AND(ISNUMBER(TBLHydration[[#This Row],[Urine Color]]),TBLHydration[[#This Row],[Urine Color]]&gt;=5))</f>
        <v>1</v>
      </c>
      <c r="H104" s="7">
        <v>1.0229999999999999</v>
      </c>
      <c r="I104" s="9">
        <f>--(AND(ISNUMBER(TBLHydration[[#This Row],[USG]]),TBLHydration[[#This Row],[USG]]&gt;=1.021))</f>
        <v>1</v>
      </c>
      <c r="J104" s="6">
        <v>67.899999999999991</v>
      </c>
      <c r="K104" s="3">
        <f>TBLHydration[[#This Row],[Morning Weight]]-TBLHydration[[#This Row],[Post-Session Weight]]</f>
        <v>1.4000000000000057</v>
      </c>
      <c r="L104" s="5">
        <f t="shared" si="3"/>
        <v>2.0202020202020284E-2</v>
      </c>
      <c r="M104" s="9">
        <f>--(AND(ISNUMBER(TBLHydration[[#This Row],[Session Change %]]),TBLHydration[[#This Row],[Session Change %]]&gt;0.02))</f>
        <v>1</v>
      </c>
      <c r="N104" s="3">
        <f>SUM(TBLHydration[[#This Row],[Flag-Colour]],TBLHydration[[#This Row],[Flag-USG]],TBLHydration[[#This Row],[Flag-SessionChange]])</f>
        <v>3</v>
      </c>
    </row>
    <row r="105" spans="1:14" x14ac:dyDescent="0.25">
      <c r="A105" t="s">
        <v>43</v>
      </c>
      <c r="B105" s="2">
        <v>42417</v>
      </c>
      <c r="C105" t="s">
        <v>67</v>
      </c>
      <c r="D105" t="s">
        <v>58</v>
      </c>
      <c r="E105" s="6">
        <v>61.300000000000004</v>
      </c>
      <c r="F105" s="3">
        <v>1</v>
      </c>
      <c r="G105" s="9">
        <f>--(AND(ISNUMBER(TBLHydration[[#This Row],[Urine Color]]),TBLHydration[[#This Row],[Urine Color]]&gt;=5))</f>
        <v>0</v>
      </c>
      <c r="H105" s="7">
        <v>1.01</v>
      </c>
      <c r="I105" s="9">
        <f>--(AND(ISNUMBER(TBLHydration[[#This Row],[USG]]),TBLHydration[[#This Row],[USG]]&gt;=1.021))</f>
        <v>0</v>
      </c>
      <c r="J105" s="6">
        <v>60.900000000000006</v>
      </c>
      <c r="K105" s="3">
        <f>TBLHydration[[#This Row],[Morning Weight]]-TBLHydration[[#This Row],[Post-Session Weight]]</f>
        <v>0.39999999999999858</v>
      </c>
      <c r="L105" s="5">
        <f t="shared" si="3"/>
        <v>6.5252854812397803E-3</v>
      </c>
      <c r="M105" s="9">
        <f>--(AND(ISNUMBER(TBLHydration[[#This Row],[Session Change %]]),TBLHydration[[#This Row],[Session Change %]]&gt;0.02))</f>
        <v>0</v>
      </c>
      <c r="N105" s="3">
        <f>SUM(TBLHydration[[#This Row],[Flag-Colour]],TBLHydration[[#This Row],[Flag-USG]],TBLHydration[[#This Row],[Flag-SessionChange]])</f>
        <v>0</v>
      </c>
    </row>
    <row r="106" spans="1:14" x14ac:dyDescent="0.25">
      <c r="A106" t="s">
        <v>46</v>
      </c>
      <c r="B106" s="2">
        <v>42417</v>
      </c>
      <c r="C106" t="s">
        <v>67</v>
      </c>
      <c r="D106" t="s">
        <v>58</v>
      </c>
      <c r="E106" s="6">
        <v>64.3</v>
      </c>
      <c r="F106" s="3">
        <v>7</v>
      </c>
      <c r="G106" s="9">
        <f>--(AND(ISNUMBER(TBLHydration[[#This Row],[Urine Color]]),TBLHydration[[#This Row],[Urine Color]]&gt;=5))</f>
        <v>1</v>
      </c>
      <c r="H106" s="7">
        <v>1.0229999999999999</v>
      </c>
      <c r="I106" s="9">
        <f>--(AND(ISNUMBER(TBLHydration[[#This Row],[USG]]),TBLHydration[[#This Row],[USG]]&gt;=1.021))</f>
        <v>1</v>
      </c>
      <c r="J106" s="6">
        <v>63.5</v>
      </c>
      <c r="K106" s="3">
        <f>TBLHydration[[#This Row],[Morning Weight]]-TBLHydration[[#This Row],[Post-Session Weight]]</f>
        <v>0.79999999999999716</v>
      </c>
      <c r="L106" s="5">
        <f t="shared" si="3"/>
        <v>1.2441679626749568E-2</v>
      </c>
      <c r="M106" s="9">
        <f>--(AND(ISNUMBER(TBLHydration[[#This Row],[Session Change %]]),TBLHydration[[#This Row],[Session Change %]]&gt;0.02))</f>
        <v>0</v>
      </c>
      <c r="N106" s="3">
        <f>SUM(TBLHydration[[#This Row],[Flag-Colour]],TBLHydration[[#This Row],[Flag-USG]],TBLHydration[[#This Row],[Flag-SessionChange]])</f>
        <v>2</v>
      </c>
    </row>
    <row r="107" spans="1:14" x14ac:dyDescent="0.25">
      <c r="A107" t="s">
        <v>42</v>
      </c>
      <c r="B107" s="2">
        <v>42417</v>
      </c>
      <c r="C107" t="s">
        <v>67</v>
      </c>
      <c r="D107" t="s">
        <v>58</v>
      </c>
      <c r="E107" s="6">
        <v>59.3</v>
      </c>
      <c r="F107" s="3">
        <v>3</v>
      </c>
      <c r="G107" s="9">
        <f>--(AND(ISNUMBER(TBLHydration[[#This Row],[Urine Color]]),TBLHydration[[#This Row],[Urine Color]]&gt;=5))</f>
        <v>0</v>
      </c>
      <c r="H107" s="7">
        <v>1.0149999999999999</v>
      </c>
      <c r="I107" s="9">
        <f>--(AND(ISNUMBER(TBLHydration[[#This Row],[USG]]),TBLHydration[[#This Row],[USG]]&gt;=1.021))</f>
        <v>0</v>
      </c>
      <c r="J107" s="6">
        <v>58.699999999999996</v>
      </c>
      <c r="K107" s="3">
        <f>TBLHydration[[#This Row],[Morning Weight]]-TBLHydration[[#This Row],[Post-Session Weight]]</f>
        <v>0.60000000000000142</v>
      </c>
      <c r="L107" s="5">
        <f t="shared" si="3"/>
        <v>1.0118043844856685E-2</v>
      </c>
      <c r="M107" s="9">
        <f>--(AND(ISNUMBER(TBLHydration[[#This Row],[Session Change %]]),TBLHydration[[#This Row],[Session Change %]]&gt;0.02))</f>
        <v>0</v>
      </c>
      <c r="N107" s="3">
        <f>SUM(TBLHydration[[#This Row],[Flag-Colour]],TBLHydration[[#This Row],[Flag-USG]],TBLHydration[[#This Row],[Flag-SessionChange]])</f>
        <v>0</v>
      </c>
    </row>
    <row r="108" spans="1:14" x14ac:dyDescent="0.25">
      <c r="A108" t="s">
        <v>48</v>
      </c>
      <c r="B108" s="2">
        <v>42417</v>
      </c>
      <c r="C108" t="s">
        <v>67</v>
      </c>
      <c r="D108" t="s">
        <v>58</v>
      </c>
      <c r="E108" s="6">
        <v>60.7</v>
      </c>
      <c r="F108" s="3">
        <v>3</v>
      </c>
      <c r="G108" s="9">
        <f>--(AND(ISNUMBER(TBLHydration[[#This Row],[Urine Color]]),TBLHydration[[#This Row],[Urine Color]]&gt;=5))</f>
        <v>0</v>
      </c>
      <c r="H108" s="7">
        <v>1.0149999999999999</v>
      </c>
      <c r="I108" s="9">
        <f>--(AND(ISNUMBER(TBLHydration[[#This Row],[USG]]),TBLHydration[[#This Row],[USG]]&gt;=1.021))</f>
        <v>0</v>
      </c>
      <c r="J108" s="6">
        <v>59.5</v>
      </c>
      <c r="K108" s="3">
        <f>TBLHydration[[#This Row],[Morning Weight]]-TBLHydration[[#This Row],[Post-Session Weight]]</f>
        <v>1.2000000000000028</v>
      </c>
      <c r="L108" s="5">
        <f t="shared" si="3"/>
        <v>1.9769357495881431E-2</v>
      </c>
      <c r="M108" s="9">
        <f>--(AND(ISNUMBER(TBLHydration[[#This Row],[Session Change %]]),TBLHydration[[#This Row],[Session Change %]]&gt;0.02))</f>
        <v>0</v>
      </c>
      <c r="N108" s="3">
        <f>SUM(TBLHydration[[#This Row],[Flag-Colour]],TBLHydration[[#This Row],[Flag-USG]],TBLHydration[[#This Row],[Flag-SessionChange]])</f>
        <v>0</v>
      </c>
    </row>
    <row r="109" spans="1:14" x14ac:dyDescent="0.25">
      <c r="A109" t="s">
        <v>40</v>
      </c>
      <c r="B109" s="2">
        <v>42417</v>
      </c>
      <c r="C109" t="s">
        <v>67</v>
      </c>
      <c r="D109" t="s">
        <v>58</v>
      </c>
      <c r="E109" s="6">
        <v>63.199999999999996</v>
      </c>
      <c r="F109" s="3">
        <v>7</v>
      </c>
      <c r="G109" s="9">
        <f>--(AND(ISNUMBER(TBLHydration[[#This Row],[Urine Color]]),TBLHydration[[#This Row],[Urine Color]]&gt;=5))</f>
        <v>1</v>
      </c>
      <c r="H109" s="7">
        <v>1.0229999999999999</v>
      </c>
      <c r="I109" s="9">
        <f>--(AND(ISNUMBER(TBLHydration[[#This Row],[USG]]),TBLHydration[[#This Row],[USG]]&gt;=1.021))</f>
        <v>1</v>
      </c>
      <c r="J109" s="6">
        <v>62.499999999999993</v>
      </c>
      <c r="K109" s="3">
        <f>TBLHydration[[#This Row],[Morning Weight]]-TBLHydration[[#This Row],[Post-Session Weight]]</f>
        <v>0.70000000000000284</v>
      </c>
      <c r="L109" s="5">
        <f t="shared" si="3"/>
        <v>1.1075949367088653E-2</v>
      </c>
      <c r="M109" s="9">
        <f>--(AND(ISNUMBER(TBLHydration[[#This Row],[Session Change %]]),TBLHydration[[#This Row],[Session Change %]]&gt;0.02))</f>
        <v>0</v>
      </c>
      <c r="N109" s="3">
        <f>SUM(TBLHydration[[#This Row],[Flag-Colour]],TBLHydration[[#This Row],[Flag-USG]],TBLHydration[[#This Row],[Flag-SessionChange]])</f>
        <v>2</v>
      </c>
    </row>
    <row r="110" spans="1:14" x14ac:dyDescent="0.25">
      <c r="A110" t="s">
        <v>49</v>
      </c>
      <c r="B110" s="2">
        <v>42417</v>
      </c>
      <c r="C110" t="s">
        <v>67</v>
      </c>
      <c r="D110" t="s">
        <v>58</v>
      </c>
      <c r="E110" s="6">
        <v>57.6</v>
      </c>
      <c r="F110" s="3">
        <v>2</v>
      </c>
      <c r="G110" s="9">
        <f>--(AND(ISNUMBER(TBLHydration[[#This Row],[Urine Color]]),TBLHydration[[#This Row],[Urine Color]]&gt;=5))</f>
        <v>0</v>
      </c>
      <c r="H110" s="7">
        <v>1.012</v>
      </c>
      <c r="I110" s="9">
        <f>--(AND(ISNUMBER(TBLHydration[[#This Row],[USG]]),TBLHydration[[#This Row],[USG]]&gt;=1.021))</f>
        <v>0</v>
      </c>
      <c r="J110" s="6">
        <v>57.2</v>
      </c>
      <c r="K110" s="3">
        <f>TBLHydration[[#This Row],[Morning Weight]]-TBLHydration[[#This Row],[Post-Session Weight]]</f>
        <v>0.39999999999999858</v>
      </c>
      <c r="L110" s="5">
        <f t="shared" si="3"/>
        <v>6.9444444444444198E-3</v>
      </c>
      <c r="M110" s="9">
        <f>--(AND(ISNUMBER(TBLHydration[[#This Row],[Session Change %]]),TBLHydration[[#This Row],[Session Change %]]&gt;0.02))</f>
        <v>0</v>
      </c>
      <c r="N110" s="3">
        <f>SUM(TBLHydration[[#This Row],[Flag-Colour]],TBLHydration[[#This Row],[Flag-USG]],TBLHydration[[#This Row],[Flag-SessionChange]])</f>
        <v>0</v>
      </c>
    </row>
    <row r="111" spans="1:14" x14ac:dyDescent="0.25">
      <c r="A111" t="s">
        <v>45</v>
      </c>
      <c r="B111" s="2">
        <v>42417</v>
      </c>
      <c r="C111" t="s">
        <v>67</v>
      </c>
      <c r="D111" t="s">
        <v>58</v>
      </c>
      <c r="E111" s="6">
        <v>58.5</v>
      </c>
      <c r="F111" s="3">
        <v>7</v>
      </c>
      <c r="G111" s="9">
        <f>--(AND(ISNUMBER(TBLHydration[[#This Row],[Urine Color]]),TBLHydration[[#This Row],[Urine Color]]&gt;=5))</f>
        <v>1</v>
      </c>
      <c r="H111" s="7">
        <v>1.0229999999999999</v>
      </c>
      <c r="I111" s="9">
        <f>--(AND(ISNUMBER(TBLHydration[[#This Row],[USG]]),TBLHydration[[#This Row],[USG]]&gt;=1.021))</f>
        <v>1</v>
      </c>
      <c r="J111" s="6">
        <v>56.9</v>
      </c>
      <c r="K111" s="3">
        <f>TBLHydration[[#This Row],[Morning Weight]]-TBLHydration[[#This Row],[Post-Session Weight]]</f>
        <v>1.6000000000000014</v>
      </c>
      <c r="L111" s="5">
        <f t="shared" si="3"/>
        <v>2.7350427350427375E-2</v>
      </c>
      <c r="M111" s="9">
        <f>--(AND(ISNUMBER(TBLHydration[[#This Row],[Session Change %]]),TBLHydration[[#This Row],[Session Change %]]&gt;0.02))</f>
        <v>1</v>
      </c>
      <c r="N111" s="3">
        <f>SUM(TBLHydration[[#This Row],[Flag-Colour]],TBLHydration[[#This Row],[Flag-USG]],TBLHydration[[#This Row],[Flag-SessionChange]])</f>
        <v>3</v>
      </c>
    </row>
    <row r="112" spans="1:14" x14ac:dyDescent="0.25">
      <c r="A112" t="s">
        <v>50</v>
      </c>
      <c r="B112" s="2">
        <v>42417</v>
      </c>
      <c r="C112" t="s">
        <v>67</v>
      </c>
      <c r="D112" t="s">
        <v>58</v>
      </c>
      <c r="E112" s="6">
        <v>66.3</v>
      </c>
      <c r="F112" s="3">
        <v>7</v>
      </c>
      <c r="G112" s="9">
        <f>--(AND(ISNUMBER(TBLHydration[[#This Row],[Urine Color]]),TBLHydration[[#This Row],[Urine Color]]&gt;=5))</f>
        <v>1</v>
      </c>
      <c r="H112" s="7">
        <v>1.0229999999999999</v>
      </c>
      <c r="I112" s="9">
        <f>--(AND(ISNUMBER(TBLHydration[[#This Row],[USG]]),TBLHydration[[#This Row],[USG]]&gt;=1.021))</f>
        <v>1</v>
      </c>
      <c r="J112" s="6">
        <v>66</v>
      </c>
      <c r="K112" s="3">
        <f>TBLHydration[[#This Row],[Morning Weight]]-TBLHydration[[#This Row],[Post-Session Weight]]</f>
        <v>0.29999999999999716</v>
      </c>
      <c r="L112" s="5">
        <f t="shared" si="3"/>
        <v>4.5248868778280113E-3</v>
      </c>
      <c r="M112" s="9">
        <f>--(AND(ISNUMBER(TBLHydration[[#This Row],[Session Change %]]),TBLHydration[[#This Row],[Session Change %]]&gt;0.02))</f>
        <v>0</v>
      </c>
      <c r="N112" s="3">
        <f>SUM(TBLHydration[[#This Row],[Flag-Colour]],TBLHydration[[#This Row],[Flag-USG]],TBLHydration[[#This Row],[Flag-SessionChange]])</f>
        <v>2</v>
      </c>
    </row>
    <row r="113" spans="1:14" x14ac:dyDescent="0.25">
      <c r="A113" t="s">
        <v>44</v>
      </c>
      <c r="B113" s="2">
        <v>42417</v>
      </c>
      <c r="C113" t="s">
        <v>67</v>
      </c>
      <c r="D113" t="s">
        <v>58</v>
      </c>
      <c r="E113" s="6">
        <v>61.8</v>
      </c>
      <c r="F113" s="3">
        <v>6</v>
      </c>
      <c r="G113" s="9">
        <f>--(AND(ISNUMBER(TBLHydration[[#This Row],[Urine Color]]),TBLHydration[[#This Row],[Urine Color]]&gt;=5))</f>
        <v>1</v>
      </c>
      <c r="H113" s="7">
        <v>1.0209999999999999</v>
      </c>
      <c r="I113" s="9">
        <f>--(AND(ISNUMBER(TBLHydration[[#This Row],[USG]]),TBLHydration[[#This Row],[USG]]&gt;=1.021))</f>
        <v>1</v>
      </c>
      <c r="J113" s="6">
        <v>60.5</v>
      </c>
      <c r="K113" s="3">
        <f>TBLHydration[[#This Row],[Morning Weight]]-TBLHydration[[#This Row],[Post-Session Weight]]</f>
        <v>1.2999999999999972</v>
      </c>
      <c r="L113" s="5">
        <f t="shared" si="3"/>
        <v>2.1035598705501573E-2</v>
      </c>
      <c r="M113" s="9">
        <f>--(AND(ISNUMBER(TBLHydration[[#This Row],[Session Change %]]),TBLHydration[[#This Row],[Session Change %]]&gt;0.02))</f>
        <v>1</v>
      </c>
      <c r="N113" s="3">
        <f>SUM(TBLHydration[[#This Row],[Flag-Colour]],TBLHydration[[#This Row],[Flag-USG]],TBLHydration[[#This Row],[Flag-SessionChange]])</f>
        <v>3</v>
      </c>
    </row>
    <row r="114" spans="1:14" x14ac:dyDescent="0.25">
      <c r="A114" t="s">
        <v>41</v>
      </c>
      <c r="B114" s="2">
        <v>42417</v>
      </c>
      <c r="C114" t="s">
        <v>67</v>
      </c>
      <c r="D114" t="s">
        <v>58</v>
      </c>
      <c r="E114" s="6">
        <v>69.900000000000006</v>
      </c>
      <c r="F114" s="3">
        <v>4</v>
      </c>
      <c r="G114" s="9">
        <f>--(AND(ISNUMBER(TBLHydration[[#This Row],[Urine Color]]),TBLHydration[[#This Row],[Urine Color]]&gt;=5))</f>
        <v>0</v>
      </c>
      <c r="H114" s="7">
        <v>1.018</v>
      </c>
      <c r="I114" s="9">
        <f>--(AND(ISNUMBER(TBLHydration[[#This Row],[USG]]),TBLHydration[[#This Row],[USG]]&gt;=1.021))</f>
        <v>0</v>
      </c>
      <c r="J114" s="6">
        <v>68.100000000000009</v>
      </c>
      <c r="K114" s="3">
        <f>TBLHydration[[#This Row],[Morning Weight]]-TBLHydration[[#This Row],[Post-Session Weight]]</f>
        <v>1.7999999999999972</v>
      </c>
      <c r="L114" s="5">
        <f t="shared" si="3"/>
        <v>2.5751072961373349E-2</v>
      </c>
      <c r="M114" s="9">
        <f>--(AND(ISNUMBER(TBLHydration[[#This Row],[Session Change %]]),TBLHydration[[#This Row],[Session Change %]]&gt;0.02))</f>
        <v>1</v>
      </c>
      <c r="N114" s="3">
        <f>SUM(TBLHydration[[#This Row],[Flag-Colour]],TBLHydration[[#This Row],[Flag-USG]],TBLHydration[[#This Row],[Flag-SessionChange]])</f>
        <v>1</v>
      </c>
    </row>
    <row r="115" spans="1:14" x14ac:dyDescent="0.25">
      <c r="A115" t="s">
        <v>51</v>
      </c>
      <c r="B115" s="2">
        <v>42417</v>
      </c>
      <c r="C115" t="s">
        <v>67</v>
      </c>
      <c r="D115" t="s">
        <v>58</v>
      </c>
      <c r="E115" s="6">
        <v>62.5</v>
      </c>
      <c r="F115" s="3">
        <v>6</v>
      </c>
      <c r="G115" s="9">
        <f>--(AND(ISNUMBER(TBLHydration[[#This Row],[Urine Color]]),TBLHydration[[#This Row],[Urine Color]]&gt;=5))</f>
        <v>1</v>
      </c>
      <c r="H115" s="7">
        <v>1.0209999999999999</v>
      </c>
      <c r="I115" s="9">
        <f>--(AND(ISNUMBER(TBLHydration[[#This Row],[USG]]),TBLHydration[[#This Row],[USG]]&gt;=1.021))</f>
        <v>1</v>
      </c>
      <c r="J115" s="6">
        <v>60.3</v>
      </c>
      <c r="K115" s="3">
        <f>TBLHydration[[#This Row],[Morning Weight]]-TBLHydration[[#This Row],[Post-Session Weight]]</f>
        <v>2.2000000000000028</v>
      </c>
      <c r="L115" s="5">
        <f t="shared" si="3"/>
        <v>3.5200000000000044E-2</v>
      </c>
      <c r="M115" s="9">
        <f>--(AND(ISNUMBER(TBLHydration[[#This Row],[Session Change %]]),TBLHydration[[#This Row],[Session Change %]]&gt;0.02))</f>
        <v>1</v>
      </c>
      <c r="N115" s="3">
        <f>SUM(TBLHydration[[#This Row],[Flag-Colour]],TBLHydration[[#This Row],[Flag-USG]],TBLHydration[[#This Row],[Flag-SessionChange]])</f>
        <v>3</v>
      </c>
    </row>
    <row r="116" spans="1:14" x14ac:dyDescent="0.25">
      <c r="A116" t="s">
        <v>54</v>
      </c>
      <c r="B116" s="2">
        <v>42417</v>
      </c>
      <c r="C116" t="s">
        <v>67</v>
      </c>
      <c r="D116" t="s">
        <v>58</v>
      </c>
      <c r="E116" s="6">
        <v>69.300000000000011</v>
      </c>
      <c r="F116" s="3">
        <v>5</v>
      </c>
      <c r="G116" s="9">
        <f>--(AND(ISNUMBER(TBLHydration[[#This Row],[Urine Color]]),TBLHydration[[#This Row],[Urine Color]]&gt;=5))</f>
        <v>1</v>
      </c>
      <c r="H116" s="7">
        <v>1.0189999999999999</v>
      </c>
      <c r="I116" s="9">
        <f>--(AND(ISNUMBER(TBLHydration[[#This Row],[USG]]),TBLHydration[[#This Row],[USG]]&gt;=1.021))</f>
        <v>0</v>
      </c>
      <c r="J116" s="6">
        <v>67.100000000000009</v>
      </c>
      <c r="K116" s="3">
        <f>TBLHydration[[#This Row],[Morning Weight]]-TBLHydration[[#This Row],[Post-Session Weight]]</f>
        <v>2.2000000000000028</v>
      </c>
      <c r="L116" s="5">
        <f t="shared" si="3"/>
        <v>3.1746031746031779E-2</v>
      </c>
      <c r="M116" s="9">
        <f>--(AND(ISNUMBER(TBLHydration[[#This Row],[Session Change %]]),TBLHydration[[#This Row],[Session Change %]]&gt;0.02))</f>
        <v>1</v>
      </c>
      <c r="N116" s="3">
        <f>SUM(TBLHydration[[#This Row],[Flag-Colour]],TBLHydration[[#This Row],[Flag-USG]],TBLHydration[[#This Row],[Flag-SessionChange]])</f>
        <v>2</v>
      </c>
    </row>
    <row r="117" spans="1:14" x14ac:dyDescent="0.25">
      <c r="A117" t="s">
        <v>55</v>
      </c>
      <c r="B117" s="2">
        <v>42417</v>
      </c>
      <c r="C117" t="s">
        <v>67</v>
      </c>
      <c r="D117" t="s">
        <v>58</v>
      </c>
      <c r="E117" s="6">
        <v>61.6</v>
      </c>
      <c r="F117" s="3">
        <v>6</v>
      </c>
      <c r="G117" s="9">
        <f>--(AND(ISNUMBER(TBLHydration[[#This Row],[Urine Color]]),TBLHydration[[#This Row],[Urine Color]]&gt;=5))</f>
        <v>1</v>
      </c>
      <c r="H117" s="7">
        <v>1.0209999999999999</v>
      </c>
      <c r="I117" s="9">
        <f>--(AND(ISNUMBER(TBLHydration[[#This Row],[USG]]),TBLHydration[[#This Row],[USG]]&gt;=1.021))</f>
        <v>1</v>
      </c>
      <c r="J117" s="6">
        <v>61</v>
      </c>
      <c r="K117" s="3">
        <f>TBLHydration[[#This Row],[Morning Weight]]-TBLHydration[[#This Row],[Post-Session Weight]]</f>
        <v>0.60000000000000142</v>
      </c>
      <c r="L117" s="5">
        <f t="shared" si="3"/>
        <v>9.7402597402597626E-3</v>
      </c>
      <c r="M117" s="9">
        <f>--(AND(ISNUMBER(TBLHydration[[#This Row],[Session Change %]]),TBLHydration[[#This Row],[Session Change %]]&gt;0.02))</f>
        <v>0</v>
      </c>
      <c r="N117" s="3">
        <f>SUM(TBLHydration[[#This Row],[Flag-Colour]],TBLHydration[[#This Row],[Flag-USG]],TBLHydration[[#This Row],[Flag-SessionChange]])</f>
        <v>2</v>
      </c>
    </row>
    <row r="118" spans="1:14" x14ac:dyDescent="0.25">
      <c r="A118" t="s">
        <v>52</v>
      </c>
      <c r="B118" s="2">
        <v>42418</v>
      </c>
      <c r="C118" t="s">
        <v>67</v>
      </c>
      <c r="D118" t="s">
        <v>62</v>
      </c>
      <c r="E118" s="6">
        <v>71.2</v>
      </c>
      <c r="F118" s="3">
        <v>1</v>
      </c>
      <c r="G118" s="9">
        <f>--(AND(ISNUMBER(TBLHydration[[#This Row],[Urine Color]]),TBLHydration[[#This Row],[Urine Color]]&gt;=5))</f>
        <v>0</v>
      </c>
      <c r="H118" s="7"/>
      <c r="I118" s="9">
        <f>--(AND(ISNUMBER(TBLHydration[[#This Row],[USG]]),TBLHydration[[#This Row],[USG]]&gt;=1.021))</f>
        <v>0</v>
      </c>
      <c r="J118" s="6">
        <v>71</v>
      </c>
      <c r="K118" s="3">
        <f>TBLHydration[[#This Row],[Morning Weight]]-TBLHydration[[#This Row],[Post-Session Weight]]</f>
        <v>0.20000000000000284</v>
      </c>
      <c r="L118" s="5">
        <f t="shared" si="3"/>
        <v>2.8089887640449836E-3</v>
      </c>
      <c r="M118" s="9">
        <f>--(AND(ISNUMBER(TBLHydration[[#This Row],[Session Change %]]),TBLHydration[[#This Row],[Session Change %]]&gt;0.02))</f>
        <v>0</v>
      </c>
      <c r="N118" s="3">
        <f>SUM(TBLHydration[[#This Row],[Flag-Colour]],TBLHydration[[#This Row],[Flag-USG]],TBLHydration[[#This Row],[Flag-SessionChange]])</f>
        <v>0</v>
      </c>
    </row>
    <row r="119" spans="1:14" x14ac:dyDescent="0.25">
      <c r="A119" t="s">
        <v>53</v>
      </c>
      <c r="B119" s="2">
        <v>42418</v>
      </c>
      <c r="C119" t="s">
        <v>67</v>
      </c>
      <c r="D119" t="s">
        <v>62</v>
      </c>
      <c r="E119" s="6">
        <v>68.3</v>
      </c>
      <c r="F119" s="3">
        <v>1</v>
      </c>
      <c r="G119" s="9">
        <f>--(AND(ISNUMBER(TBLHydration[[#This Row],[Urine Color]]),TBLHydration[[#This Row],[Urine Color]]&gt;=5))</f>
        <v>0</v>
      </c>
      <c r="H119" s="7"/>
      <c r="I119" s="9">
        <f>--(AND(ISNUMBER(TBLHydration[[#This Row],[USG]]),TBLHydration[[#This Row],[USG]]&gt;=1.021))</f>
        <v>0</v>
      </c>
      <c r="J119" s="6">
        <v>66.599999999999994</v>
      </c>
      <c r="K119" s="3">
        <f>TBLHydration[[#This Row],[Morning Weight]]-TBLHydration[[#This Row],[Post-Session Weight]]</f>
        <v>1.7000000000000028</v>
      </c>
      <c r="L119" s="5">
        <f t="shared" si="3"/>
        <v>2.4890190336749676E-2</v>
      </c>
      <c r="M119" s="9">
        <f>--(AND(ISNUMBER(TBLHydration[[#This Row],[Session Change %]]),TBLHydration[[#This Row],[Session Change %]]&gt;0.02))</f>
        <v>1</v>
      </c>
      <c r="N119" s="3">
        <f>SUM(TBLHydration[[#This Row],[Flag-Colour]],TBLHydration[[#This Row],[Flag-USG]],TBLHydration[[#This Row],[Flag-SessionChange]])</f>
        <v>1</v>
      </c>
    </row>
    <row r="120" spans="1:14" x14ac:dyDescent="0.25">
      <c r="A120" t="s">
        <v>47</v>
      </c>
      <c r="B120" s="2">
        <v>42418</v>
      </c>
      <c r="C120" t="s">
        <v>67</v>
      </c>
      <c r="D120" t="s">
        <v>62</v>
      </c>
      <c r="E120" s="6">
        <v>69.199999999999989</v>
      </c>
      <c r="F120" s="3">
        <v>2</v>
      </c>
      <c r="G120" s="9">
        <f>--(AND(ISNUMBER(TBLHydration[[#This Row],[Urine Color]]),TBLHydration[[#This Row],[Urine Color]]&gt;=5))</f>
        <v>0</v>
      </c>
      <c r="H120" s="7"/>
      <c r="I120" s="9">
        <f>--(AND(ISNUMBER(TBLHydration[[#This Row],[USG]]),TBLHydration[[#This Row],[USG]]&gt;=1.021))</f>
        <v>0</v>
      </c>
      <c r="J120" s="6">
        <v>68.299999999999983</v>
      </c>
      <c r="K120" s="3">
        <f>TBLHydration[[#This Row],[Morning Weight]]-TBLHydration[[#This Row],[Post-Session Weight]]</f>
        <v>0.90000000000000568</v>
      </c>
      <c r="L120" s="5">
        <f t="shared" si="3"/>
        <v>1.3005780346820893E-2</v>
      </c>
      <c r="M120" s="9">
        <f>--(AND(ISNUMBER(TBLHydration[[#This Row],[Session Change %]]),TBLHydration[[#This Row],[Session Change %]]&gt;0.02))</f>
        <v>0</v>
      </c>
      <c r="N120" s="3">
        <f>SUM(TBLHydration[[#This Row],[Flag-Colour]],TBLHydration[[#This Row],[Flag-USG]],TBLHydration[[#This Row],[Flag-SessionChange]])</f>
        <v>0</v>
      </c>
    </row>
    <row r="121" spans="1:14" x14ac:dyDescent="0.25">
      <c r="A121" t="s">
        <v>43</v>
      </c>
      <c r="B121" s="2">
        <v>42418</v>
      </c>
      <c r="C121" t="s">
        <v>67</v>
      </c>
      <c r="D121" t="s">
        <v>62</v>
      </c>
      <c r="E121" s="6">
        <v>60.800000000000004</v>
      </c>
      <c r="F121" s="3">
        <v>6</v>
      </c>
      <c r="G121" s="9">
        <f>--(AND(ISNUMBER(TBLHydration[[#This Row],[Urine Color]]),TBLHydration[[#This Row],[Urine Color]]&gt;=5))</f>
        <v>1</v>
      </c>
      <c r="H121" s="7"/>
      <c r="I121" s="9">
        <f>--(AND(ISNUMBER(TBLHydration[[#This Row],[USG]]),TBLHydration[[#This Row],[USG]]&gt;=1.021))</f>
        <v>0</v>
      </c>
      <c r="J121" s="6">
        <v>60.1</v>
      </c>
      <c r="K121" s="3">
        <f>TBLHydration[[#This Row],[Morning Weight]]-TBLHydration[[#This Row],[Post-Session Weight]]</f>
        <v>0.70000000000000284</v>
      </c>
      <c r="L121" s="5">
        <f t="shared" si="3"/>
        <v>1.1513157894736888E-2</v>
      </c>
      <c r="M121" s="9">
        <f>--(AND(ISNUMBER(TBLHydration[[#This Row],[Session Change %]]),TBLHydration[[#This Row],[Session Change %]]&gt;0.02))</f>
        <v>0</v>
      </c>
      <c r="N121" s="3">
        <f>SUM(TBLHydration[[#This Row],[Flag-Colour]],TBLHydration[[#This Row],[Flag-USG]],TBLHydration[[#This Row],[Flag-SessionChange]])</f>
        <v>1</v>
      </c>
    </row>
    <row r="122" spans="1:14" x14ac:dyDescent="0.25">
      <c r="A122" t="s">
        <v>46</v>
      </c>
      <c r="B122" s="2">
        <v>42418</v>
      </c>
      <c r="C122" t="s">
        <v>67</v>
      </c>
      <c r="D122" t="s">
        <v>62</v>
      </c>
      <c r="E122" s="6">
        <v>64.400000000000006</v>
      </c>
      <c r="F122" s="3">
        <v>6</v>
      </c>
      <c r="G122" s="9">
        <f>--(AND(ISNUMBER(TBLHydration[[#This Row],[Urine Color]]),TBLHydration[[#This Row],[Urine Color]]&gt;=5))</f>
        <v>1</v>
      </c>
      <c r="H122" s="7"/>
      <c r="I122" s="9">
        <f>--(AND(ISNUMBER(TBLHydration[[#This Row],[USG]]),TBLHydration[[#This Row],[USG]]&gt;=1.021))</f>
        <v>0</v>
      </c>
      <c r="J122" s="6">
        <v>62.300000000000004</v>
      </c>
      <c r="K122" s="3">
        <f>TBLHydration[[#This Row],[Morning Weight]]-TBLHydration[[#This Row],[Post-Session Weight]]</f>
        <v>2.1000000000000014</v>
      </c>
      <c r="L122" s="5">
        <f t="shared" si="3"/>
        <v>3.2608695652173933E-2</v>
      </c>
      <c r="M122" s="9">
        <f>--(AND(ISNUMBER(TBLHydration[[#This Row],[Session Change %]]),TBLHydration[[#This Row],[Session Change %]]&gt;0.02))</f>
        <v>1</v>
      </c>
      <c r="N122" s="3">
        <f>SUM(TBLHydration[[#This Row],[Flag-Colour]],TBLHydration[[#This Row],[Flag-USG]],TBLHydration[[#This Row],[Flag-SessionChange]])</f>
        <v>2</v>
      </c>
    </row>
    <row r="123" spans="1:14" x14ac:dyDescent="0.25">
      <c r="A123" t="s">
        <v>42</v>
      </c>
      <c r="B123" s="2">
        <v>42418</v>
      </c>
      <c r="C123" t="s">
        <v>67</v>
      </c>
      <c r="D123" t="s">
        <v>62</v>
      </c>
      <c r="E123" s="6">
        <v>59.599999999999994</v>
      </c>
      <c r="F123" s="3">
        <v>2</v>
      </c>
      <c r="G123" s="9">
        <f>--(AND(ISNUMBER(TBLHydration[[#This Row],[Urine Color]]),TBLHydration[[#This Row],[Urine Color]]&gt;=5))</f>
        <v>0</v>
      </c>
      <c r="H123" s="7"/>
      <c r="I123" s="9">
        <f>--(AND(ISNUMBER(TBLHydration[[#This Row],[USG]]),TBLHydration[[#This Row],[USG]]&gt;=1.021))</f>
        <v>0</v>
      </c>
      <c r="J123" s="6">
        <v>58.699999999999996</v>
      </c>
      <c r="K123" s="3">
        <f>TBLHydration[[#This Row],[Morning Weight]]-TBLHydration[[#This Row],[Post-Session Weight]]</f>
        <v>0.89999999999999858</v>
      </c>
      <c r="L123" s="5">
        <f t="shared" si="3"/>
        <v>1.5100671140939576E-2</v>
      </c>
      <c r="M123" s="9">
        <f>--(AND(ISNUMBER(TBLHydration[[#This Row],[Session Change %]]),TBLHydration[[#This Row],[Session Change %]]&gt;0.02))</f>
        <v>0</v>
      </c>
      <c r="N123" s="3">
        <f>SUM(TBLHydration[[#This Row],[Flag-Colour]],TBLHydration[[#This Row],[Flag-USG]],TBLHydration[[#This Row],[Flag-SessionChange]])</f>
        <v>0</v>
      </c>
    </row>
    <row r="124" spans="1:14" x14ac:dyDescent="0.25">
      <c r="A124" t="s">
        <v>48</v>
      </c>
      <c r="B124" s="2">
        <v>42418</v>
      </c>
      <c r="C124" t="s">
        <v>67</v>
      </c>
      <c r="D124" t="s">
        <v>62</v>
      </c>
      <c r="E124" s="6">
        <v>60.6</v>
      </c>
      <c r="F124" s="3">
        <v>5</v>
      </c>
      <c r="G124" s="9">
        <f>--(AND(ISNUMBER(TBLHydration[[#This Row],[Urine Color]]),TBLHydration[[#This Row],[Urine Color]]&gt;=5))</f>
        <v>1</v>
      </c>
      <c r="H124" s="7"/>
      <c r="I124" s="9">
        <f>--(AND(ISNUMBER(TBLHydration[[#This Row],[USG]]),TBLHydration[[#This Row],[USG]]&gt;=1.021))</f>
        <v>0</v>
      </c>
      <c r="J124" s="6">
        <v>59.9</v>
      </c>
      <c r="K124" s="3">
        <f>TBLHydration[[#This Row],[Morning Weight]]-TBLHydration[[#This Row],[Post-Session Weight]]</f>
        <v>0.70000000000000284</v>
      </c>
      <c r="L124" s="5">
        <f t="shared" si="3"/>
        <v>1.1551155115511597E-2</v>
      </c>
      <c r="M124" s="9">
        <f>--(AND(ISNUMBER(TBLHydration[[#This Row],[Session Change %]]),TBLHydration[[#This Row],[Session Change %]]&gt;0.02))</f>
        <v>0</v>
      </c>
      <c r="N124" s="3">
        <f>SUM(TBLHydration[[#This Row],[Flag-Colour]],TBLHydration[[#This Row],[Flag-USG]],TBLHydration[[#This Row],[Flag-SessionChange]])</f>
        <v>1</v>
      </c>
    </row>
    <row r="125" spans="1:14" x14ac:dyDescent="0.25">
      <c r="A125" t="s">
        <v>40</v>
      </c>
      <c r="B125" s="2">
        <v>42418</v>
      </c>
      <c r="C125" t="s">
        <v>67</v>
      </c>
      <c r="D125" t="s">
        <v>62</v>
      </c>
      <c r="E125" s="6">
        <v>63</v>
      </c>
      <c r="F125" s="3">
        <v>1</v>
      </c>
      <c r="G125" s="9">
        <f>--(AND(ISNUMBER(TBLHydration[[#This Row],[Urine Color]]),TBLHydration[[#This Row],[Urine Color]]&gt;=5))</f>
        <v>0</v>
      </c>
      <c r="H125" s="7"/>
      <c r="I125" s="9">
        <f>--(AND(ISNUMBER(TBLHydration[[#This Row],[USG]]),TBLHydration[[#This Row],[USG]]&gt;=1.021))</f>
        <v>0</v>
      </c>
      <c r="J125" s="6">
        <v>61.9</v>
      </c>
      <c r="K125" s="3">
        <f>TBLHydration[[#This Row],[Morning Weight]]-TBLHydration[[#This Row],[Post-Session Weight]]</f>
        <v>1.1000000000000014</v>
      </c>
      <c r="L125" s="5">
        <f t="shared" si="3"/>
        <v>1.7460317460317482E-2</v>
      </c>
      <c r="M125" s="9">
        <f>--(AND(ISNUMBER(TBLHydration[[#This Row],[Session Change %]]),TBLHydration[[#This Row],[Session Change %]]&gt;0.02))</f>
        <v>0</v>
      </c>
      <c r="N125" s="3">
        <f>SUM(TBLHydration[[#This Row],[Flag-Colour]],TBLHydration[[#This Row],[Flag-USG]],TBLHydration[[#This Row],[Flag-SessionChange]])</f>
        <v>0</v>
      </c>
    </row>
    <row r="126" spans="1:14" x14ac:dyDescent="0.25">
      <c r="A126" t="s">
        <v>49</v>
      </c>
      <c r="B126" s="2">
        <v>42418</v>
      </c>
      <c r="C126" t="s">
        <v>67</v>
      </c>
      <c r="D126" t="s">
        <v>62</v>
      </c>
      <c r="E126" s="6">
        <v>57.5</v>
      </c>
      <c r="F126" s="3">
        <v>3</v>
      </c>
      <c r="G126" s="9">
        <f>--(AND(ISNUMBER(TBLHydration[[#This Row],[Urine Color]]),TBLHydration[[#This Row],[Urine Color]]&gt;=5))</f>
        <v>0</v>
      </c>
      <c r="H126" s="7"/>
      <c r="I126" s="9">
        <f>--(AND(ISNUMBER(TBLHydration[[#This Row],[USG]]),TBLHydration[[#This Row],[USG]]&gt;=1.021))</f>
        <v>0</v>
      </c>
      <c r="J126" s="6">
        <v>57</v>
      </c>
      <c r="K126" s="3">
        <f>TBLHydration[[#This Row],[Morning Weight]]-TBLHydration[[#This Row],[Post-Session Weight]]</f>
        <v>0.5</v>
      </c>
      <c r="L126" s="5">
        <f t="shared" si="3"/>
        <v>8.6956521739130436E-3</v>
      </c>
      <c r="M126" s="9">
        <f>--(AND(ISNUMBER(TBLHydration[[#This Row],[Session Change %]]),TBLHydration[[#This Row],[Session Change %]]&gt;0.02))</f>
        <v>0</v>
      </c>
      <c r="N126" s="3">
        <f>SUM(TBLHydration[[#This Row],[Flag-Colour]],TBLHydration[[#This Row],[Flag-USG]],TBLHydration[[#This Row],[Flag-SessionChange]])</f>
        <v>0</v>
      </c>
    </row>
    <row r="127" spans="1:14" x14ac:dyDescent="0.25">
      <c r="A127" t="s">
        <v>45</v>
      </c>
      <c r="B127" s="2">
        <v>42418</v>
      </c>
      <c r="C127" t="s">
        <v>67</v>
      </c>
      <c r="D127" t="s">
        <v>62</v>
      </c>
      <c r="E127" s="6">
        <v>58.6</v>
      </c>
      <c r="F127" s="3">
        <v>5</v>
      </c>
      <c r="G127" s="9">
        <f>--(AND(ISNUMBER(TBLHydration[[#This Row],[Urine Color]]),TBLHydration[[#This Row],[Urine Color]]&gt;=5))</f>
        <v>1</v>
      </c>
      <c r="H127" s="7"/>
      <c r="I127" s="9">
        <f>--(AND(ISNUMBER(TBLHydration[[#This Row],[USG]]),TBLHydration[[#This Row],[USG]]&gt;=1.021))</f>
        <v>0</v>
      </c>
      <c r="J127" s="6">
        <v>57.7</v>
      </c>
      <c r="K127" s="3">
        <f>TBLHydration[[#This Row],[Morning Weight]]-TBLHydration[[#This Row],[Post-Session Weight]]</f>
        <v>0.89999999999999858</v>
      </c>
      <c r="L127" s="5">
        <f t="shared" si="3"/>
        <v>1.5358361774744003E-2</v>
      </c>
      <c r="M127" s="9">
        <f>--(AND(ISNUMBER(TBLHydration[[#This Row],[Session Change %]]),TBLHydration[[#This Row],[Session Change %]]&gt;0.02))</f>
        <v>0</v>
      </c>
      <c r="N127" s="3">
        <f>SUM(TBLHydration[[#This Row],[Flag-Colour]],TBLHydration[[#This Row],[Flag-USG]],TBLHydration[[#This Row],[Flag-SessionChange]])</f>
        <v>1</v>
      </c>
    </row>
    <row r="128" spans="1:14" x14ac:dyDescent="0.25">
      <c r="A128" t="s">
        <v>50</v>
      </c>
      <c r="B128" s="2">
        <v>42418</v>
      </c>
      <c r="C128" t="s">
        <v>67</v>
      </c>
      <c r="D128" t="s">
        <v>62</v>
      </c>
      <c r="E128" s="6">
        <v>66.099999999999994</v>
      </c>
      <c r="F128" s="3">
        <v>1</v>
      </c>
      <c r="G128" s="9">
        <f>--(AND(ISNUMBER(TBLHydration[[#This Row],[Urine Color]]),TBLHydration[[#This Row],[Urine Color]]&gt;=5))</f>
        <v>0</v>
      </c>
      <c r="H128" s="7"/>
      <c r="I128" s="9">
        <f>--(AND(ISNUMBER(TBLHydration[[#This Row],[USG]]),TBLHydration[[#This Row],[USG]]&gt;=1.021))</f>
        <v>0</v>
      </c>
      <c r="J128" s="6">
        <v>65.199999999999989</v>
      </c>
      <c r="K128" s="3">
        <f>TBLHydration[[#This Row],[Morning Weight]]-TBLHydration[[#This Row],[Post-Session Weight]]</f>
        <v>0.90000000000000568</v>
      </c>
      <c r="L128" s="5">
        <f t="shared" si="3"/>
        <v>1.3615733736762569E-2</v>
      </c>
      <c r="M128" s="9">
        <f>--(AND(ISNUMBER(TBLHydration[[#This Row],[Session Change %]]),TBLHydration[[#This Row],[Session Change %]]&gt;0.02))</f>
        <v>0</v>
      </c>
      <c r="N128" s="3">
        <f>SUM(TBLHydration[[#This Row],[Flag-Colour]],TBLHydration[[#This Row],[Flag-USG]],TBLHydration[[#This Row],[Flag-SessionChange]])</f>
        <v>0</v>
      </c>
    </row>
    <row r="129" spans="1:14" x14ac:dyDescent="0.25">
      <c r="A129" t="s">
        <v>44</v>
      </c>
      <c r="B129" s="2">
        <v>42418</v>
      </c>
      <c r="C129" t="s">
        <v>67</v>
      </c>
      <c r="D129" t="s">
        <v>62</v>
      </c>
      <c r="E129" s="6">
        <v>62.2</v>
      </c>
      <c r="F129" s="3">
        <v>1</v>
      </c>
      <c r="G129" s="9">
        <f>--(AND(ISNUMBER(TBLHydration[[#This Row],[Urine Color]]),TBLHydration[[#This Row],[Urine Color]]&gt;=5))</f>
        <v>0</v>
      </c>
      <c r="H129" s="7"/>
      <c r="I129" s="9">
        <f>--(AND(ISNUMBER(TBLHydration[[#This Row],[USG]]),TBLHydration[[#This Row],[USG]]&gt;=1.021))</f>
        <v>0</v>
      </c>
      <c r="J129" s="6">
        <v>60.6</v>
      </c>
      <c r="K129" s="3">
        <f>TBLHydration[[#This Row],[Morning Weight]]-TBLHydration[[#This Row],[Post-Session Weight]]</f>
        <v>1.6000000000000014</v>
      </c>
      <c r="L129" s="5">
        <f t="shared" si="3"/>
        <v>2.572347266881031E-2</v>
      </c>
      <c r="M129" s="9">
        <f>--(AND(ISNUMBER(TBLHydration[[#This Row],[Session Change %]]),TBLHydration[[#This Row],[Session Change %]]&gt;0.02))</f>
        <v>1</v>
      </c>
      <c r="N129" s="3">
        <f>SUM(TBLHydration[[#This Row],[Flag-Colour]],TBLHydration[[#This Row],[Flag-USG]],TBLHydration[[#This Row],[Flag-SessionChange]])</f>
        <v>1</v>
      </c>
    </row>
    <row r="130" spans="1:14" x14ac:dyDescent="0.25">
      <c r="A130" t="s">
        <v>41</v>
      </c>
      <c r="B130" s="2">
        <v>42418</v>
      </c>
      <c r="C130" t="s">
        <v>67</v>
      </c>
      <c r="D130" t="s">
        <v>62</v>
      </c>
      <c r="E130" s="6">
        <v>69.599999999999994</v>
      </c>
      <c r="F130" s="3">
        <v>3</v>
      </c>
      <c r="G130" s="9">
        <f>--(AND(ISNUMBER(TBLHydration[[#This Row],[Urine Color]]),TBLHydration[[#This Row],[Urine Color]]&gt;=5))</f>
        <v>0</v>
      </c>
      <c r="H130" s="7"/>
      <c r="I130" s="9">
        <f>--(AND(ISNUMBER(TBLHydration[[#This Row],[USG]]),TBLHydration[[#This Row],[USG]]&gt;=1.021))</f>
        <v>0</v>
      </c>
      <c r="J130" s="6">
        <v>68</v>
      </c>
      <c r="K130" s="3">
        <f>TBLHydration[[#This Row],[Morning Weight]]-TBLHydration[[#This Row],[Post-Session Weight]]</f>
        <v>1.5999999999999943</v>
      </c>
      <c r="L130" s="5">
        <f t="shared" si="3"/>
        <v>2.2988505747126357E-2</v>
      </c>
      <c r="M130" s="9">
        <f>--(AND(ISNUMBER(TBLHydration[[#This Row],[Session Change %]]),TBLHydration[[#This Row],[Session Change %]]&gt;0.02))</f>
        <v>1</v>
      </c>
      <c r="N130" s="3">
        <f>SUM(TBLHydration[[#This Row],[Flag-Colour]],TBLHydration[[#This Row],[Flag-USG]],TBLHydration[[#This Row],[Flag-SessionChange]])</f>
        <v>1</v>
      </c>
    </row>
    <row r="131" spans="1:14" x14ac:dyDescent="0.25">
      <c r="A131" t="s">
        <v>51</v>
      </c>
      <c r="B131" s="2">
        <v>42418</v>
      </c>
      <c r="C131" t="s">
        <v>67</v>
      </c>
      <c r="D131" t="s">
        <v>62</v>
      </c>
      <c r="E131" s="6">
        <v>62.800000000000004</v>
      </c>
      <c r="F131" s="3">
        <v>4</v>
      </c>
      <c r="G131" s="9">
        <f>--(AND(ISNUMBER(TBLHydration[[#This Row],[Urine Color]]),TBLHydration[[#This Row],[Urine Color]]&gt;=5))</f>
        <v>0</v>
      </c>
      <c r="H131" s="7"/>
      <c r="I131" s="9">
        <f>--(AND(ISNUMBER(TBLHydration[[#This Row],[USG]]),TBLHydration[[#This Row],[USG]]&gt;=1.021))</f>
        <v>0</v>
      </c>
      <c r="J131" s="6">
        <v>60.7</v>
      </c>
      <c r="K131" s="3">
        <f>TBLHydration[[#This Row],[Morning Weight]]-TBLHydration[[#This Row],[Post-Session Weight]]</f>
        <v>2.1000000000000014</v>
      </c>
      <c r="L131" s="5">
        <f t="shared" si="3"/>
        <v>3.3439490445859893E-2</v>
      </c>
      <c r="M131" s="9">
        <f>--(AND(ISNUMBER(TBLHydration[[#This Row],[Session Change %]]),TBLHydration[[#This Row],[Session Change %]]&gt;0.02))</f>
        <v>1</v>
      </c>
      <c r="N131" s="3">
        <f>SUM(TBLHydration[[#This Row],[Flag-Colour]],TBLHydration[[#This Row],[Flag-USG]],TBLHydration[[#This Row],[Flag-SessionChange]])</f>
        <v>1</v>
      </c>
    </row>
    <row r="132" spans="1:14" x14ac:dyDescent="0.25">
      <c r="A132" t="s">
        <v>54</v>
      </c>
      <c r="B132" s="2">
        <v>42418</v>
      </c>
      <c r="C132" t="s">
        <v>67</v>
      </c>
      <c r="D132" t="s">
        <v>62</v>
      </c>
      <c r="E132" s="6">
        <v>68.800000000000011</v>
      </c>
      <c r="F132" s="3">
        <v>3</v>
      </c>
      <c r="G132" s="9">
        <f>--(AND(ISNUMBER(TBLHydration[[#This Row],[Urine Color]]),TBLHydration[[#This Row],[Urine Color]]&gt;=5))</f>
        <v>0</v>
      </c>
      <c r="H132" s="7"/>
      <c r="I132" s="9">
        <f>--(AND(ISNUMBER(TBLHydration[[#This Row],[USG]]),TBLHydration[[#This Row],[USG]]&gt;=1.021))</f>
        <v>0</v>
      </c>
      <c r="J132" s="6">
        <v>68.600000000000009</v>
      </c>
      <c r="K132" s="3">
        <f>TBLHydration[[#This Row],[Morning Weight]]-TBLHydration[[#This Row],[Post-Session Weight]]</f>
        <v>0.20000000000000284</v>
      </c>
      <c r="L132" s="5">
        <f t="shared" si="3"/>
        <v>2.9069767441860872E-3</v>
      </c>
      <c r="M132" s="9">
        <f>--(AND(ISNUMBER(TBLHydration[[#This Row],[Session Change %]]),TBLHydration[[#This Row],[Session Change %]]&gt;0.02))</f>
        <v>0</v>
      </c>
      <c r="N132" s="3">
        <f>SUM(TBLHydration[[#This Row],[Flag-Colour]],TBLHydration[[#This Row],[Flag-USG]],TBLHydration[[#This Row],[Flag-SessionChange]])</f>
        <v>0</v>
      </c>
    </row>
    <row r="133" spans="1:14" x14ac:dyDescent="0.25">
      <c r="A133" t="s">
        <v>55</v>
      </c>
      <c r="B133" s="2">
        <v>42418</v>
      </c>
      <c r="C133" t="s">
        <v>67</v>
      </c>
      <c r="D133" t="s">
        <v>62</v>
      </c>
      <c r="E133" s="6">
        <v>61.6</v>
      </c>
      <c r="F133" s="3">
        <v>4</v>
      </c>
      <c r="G133" s="9">
        <f>--(AND(ISNUMBER(TBLHydration[[#This Row],[Urine Color]]),TBLHydration[[#This Row],[Urine Color]]&gt;=5))</f>
        <v>0</v>
      </c>
      <c r="H133" s="7"/>
      <c r="I133" s="9">
        <f>--(AND(ISNUMBER(TBLHydration[[#This Row],[USG]]),TBLHydration[[#This Row],[USG]]&gt;=1.021))</f>
        <v>0</v>
      </c>
      <c r="J133" s="6">
        <v>60.800000000000004</v>
      </c>
      <c r="K133" s="3">
        <f>TBLHydration[[#This Row],[Morning Weight]]-TBLHydration[[#This Row],[Post-Session Weight]]</f>
        <v>0.79999999999999716</v>
      </c>
      <c r="L133" s="5">
        <f t="shared" si="3"/>
        <v>1.2987012987012941E-2</v>
      </c>
      <c r="M133" s="9">
        <f>--(AND(ISNUMBER(TBLHydration[[#This Row],[Session Change %]]),TBLHydration[[#This Row],[Session Change %]]&gt;0.02))</f>
        <v>0</v>
      </c>
      <c r="N133" s="3">
        <f>SUM(TBLHydration[[#This Row],[Flag-Colour]],TBLHydration[[#This Row],[Flag-USG]],TBLHydration[[#This Row],[Flag-SessionChange]])</f>
        <v>0</v>
      </c>
    </row>
    <row r="134" spans="1:14" x14ac:dyDescent="0.25">
      <c r="A134" t="s">
        <v>52</v>
      </c>
      <c r="B134" s="2">
        <v>42419</v>
      </c>
      <c r="C134" t="s">
        <v>67</v>
      </c>
      <c r="D134" t="s">
        <v>63</v>
      </c>
      <c r="E134" s="6">
        <v>71.099999999999994</v>
      </c>
      <c r="F134" s="3">
        <v>7</v>
      </c>
      <c r="G134" s="9">
        <f>--(AND(ISNUMBER(TBLHydration[[#This Row],[Urine Color]]),TBLHydration[[#This Row],[Urine Color]]&gt;=5))</f>
        <v>1</v>
      </c>
      <c r="H134" s="7"/>
      <c r="I134" s="9">
        <f>--(AND(ISNUMBER(TBLHydration[[#This Row],[USG]]),TBLHydration[[#This Row],[USG]]&gt;=1.021))</f>
        <v>0</v>
      </c>
      <c r="J134" s="6">
        <v>70.8</v>
      </c>
      <c r="K134" s="3">
        <f>TBLHydration[[#This Row],[Morning Weight]]-TBLHydration[[#This Row],[Post-Session Weight]]</f>
        <v>0.29999999999999716</v>
      </c>
      <c r="L134" s="5">
        <f t="shared" ref="L134:L150" si="4">IFERROR(K134/E134,"")</f>
        <v>4.2194092827003826E-3</v>
      </c>
      <c r="M134" s="9">
        <f>--(AND(ISNUMBER(TBLHydration[[#This Row],[Session Change %]]),TBLHydration[[#This Row],[Session Change %]]&gt;0.02))</f>
        <v>0</v>
      </c>
      <c r="N134" s="3">
        <f>SUM(TBLHydration[[#This Row],[Flag-Colour]],TBLHydration[[#This Row],[Flag-USG]],TBLHydration[[#This Row],[Flag-SessionChange]])</f>
        <v>1</v>
      </c>
    </row>
    <row r="135" spans="1:14" x14ac:dyDescent="0.25">
      <c r="A135" t="s">
        <v>53</v>
      </c>
      <c r="B135" s="2">
        <v>42419</v>
      </c>
      <c r="C135" t="s">
        <v>67</v>
      </c>
      <c r="D135" t="s">
        <v>63</v>
      </c>
      <c r="E135" s="6">
        <v>68.5</v>
      </c>
      <c r="F135" s="3">
        <v>6</v>
      </c>
      <c r="G135" s="9">
        <f>--(AND(ISNUMBER(TBLHydration[[#This Row],[Urine Color]]),TBLHydration[[#This Row],[Urine Color]]&gt;=5))</f>
        <v>1</v>
      </c>
      <c r="H135" s="7"/>
      <c r="I135" s="9">
        <f>--(AND(ISNUMBER(TBLHydration[[#This Row],[USG]]),TBLHydration[[#This Row],[USG]]&gt;=1.021))</f>
        <v>0</v>
      </c>
      <c r="J135" s="6">
        <v>68.2</v>
      </c>
      <c r="K135" s="3">
        <f>TBLHydration[[#This Row],[Morning Weight]]-TBLHydration[[#This Row],[Post-Session Weight]]</f>
        <v>0.29999999999999716</v>
      </c>
      <c r="L135" s="5">
        <f t="shared" si="4"/>
        <v>4.3795620437955792E-3</v>
      </c>
      <c r="M135" s="9">
        <f>--(AND(ISNUMBER(TBLHydration[[#This Row],[Session Change %]]),TBLHydration[[#This Row],[Session Change %]]&gt;0.02))</f>
        <v>0</v>
      </c>
      <c r="N135" s="3">
        <f>SUM(TBLHydration[[#This Row],[Flag-Colour]],TBLHydration[[#This Row],[Flag-USG]],TBLHydration[[#This Row],[Flag-SessionChange]])</f>
        <v>1</v>
      </c>
    </row>
    <row r="136" spans="1:14" x14ac:dyDescent="0.25">
      <c r="A136" t="s">
        <v>47</v>
      </c>
      <c r="B136" s="2">
        <v>42419</v>
      </c>
      <c r="C136" t="s">
        <v>67</v>
      </c>
      <c r="D136" t="s">
        <v>63</v>
      </c>
      <c r="E136" s="6">
        <v>69.599999999999994</v>
      </c>
      <c r="F136" s="3">
        <v>3</v>
      </c>
      <c r="G136" s="9">
        <f>--(AND(ISNUMBER(TBLHydration[[#This Row],[Urine Color]]),TBLHydration[[#This Row],[Urine Color]]&gt;=5))</f>
        <v>0</v>
      </c>
      <c r="H136" s="7"/>
      <c r="I136" s="9">
        <f>--(AND(ISNUMBER(TBLHydration[[#This Row],[USG]]),TBLHydration[[#This Row],[USG]]&gt;=1.021))</f>
        <v>0</v>
      </c>
      <c r="J136" s="6">
        <v>69</v>
      </c>
      <c r="K136" s="3">
        <f>TBLHydration[[#This Row],[Morning Weight]]-TBLHydration[[#This Row],[Post-Session Weight]]</f>
        <v>0.59999999999999432</v>
      </c>
      <c r="L136" s="5">
        <f t="shared" si="4"/>
        <v>8.6206896551723321E-3</v>
      </c>
      <c r="M136" s="9">
        <f>--(AND(ISNUMBER(TBLHydration[[#This Row],[Session Change %]]),TBLHydration[[#This Row],[Session Change %]]&gt;0.02))</f>
        <v>0</v>
      </c>
      <c r="N136" s="3">
        <f>SUM(TBLHydration[[#This Row],[Flag-Colour]],TBLHydration[[#This Row],[Flag-USG]],TBLHydration[[#This Row],[Flag-SessionChange]])</f>
        <v>0</v>
      </c>
    </row>
    <row r="137" spans="1:14" x14ac:dyDescent="0.25">
      <c r="A137" t="s">
        <v>43</v>
      </c>
      <c r="B137" s="2">
        <v>42419</v>
      </c>
      <c r="C137" t="s">
        <v>67</v>
      </c>
      <c r="D137" t="s">
        <v>63</v>
      </c>
      <c r="E137" s="6">
        <v>61.2</v>
      </c>
      <c r="F137" s="3">
        <v>5</v>
      </c>
      <c r="G137" s="9">
        <f>--(AND(ISNUMBER(TBLHydration[[#This Row],[Urine Color]]),TBLHydration[[#This Row],[Urine Color]]&gt;=5))</f>
        <v>1</v>
      </c>
      <c r="H137" s="7"/>
      <c r="I137" s="9">
        <f>--(AND(ISNUMBER(TBLHydration[[#This Row],[USG]]),TBLHydration[[#This Row],[USG]]&gt;=1.021))</f>
        <v>0</v>
      </c>
      <c r="J137" s="6">
        <v>59.6</v>
      </c>
      <c r="K137" s="3">
        <f>TBLHydration[[#This Row],[Morning Weight]]-TBLHydration[[#This Row],[Post-Session Weight]]</f>
        <v>1.6000000000000014</v>
      </c>
      <c r="L137" s="5">
        <f t="shared" si="4"/>
        <v>2.6143790849673224E-2</v>
      </c>
      <c r="M137" s="9">
        <f>--(AND(ISNUMBER(TBLHydration[[#This Row],[Session Change %]]),TBLHydration[[#This Row],[Session Change %]]&gt;0.02))</f>
        <v>1</v>
      </c>
      <c r="N137" s="3">
        <f>SUM(TBLHydration[[#This Row],[Flag-Colour]],TBLHydration[[#This Row],[Flag-USG]],TBLHydration[[#This Row],[Flag-SessionChange]])</f>
        <v>2</v>
      </c>
    </row>
    <row r="138" spans="1:14" x14ac:dyDescent="0.25">
      <c r="A138" t="s">
        <v>46</v>
      </c>
      <c r="B138" s="2">
        <v>42419</v>
      </c>
      <c r="C138" t="s">
        <v>67</v>
      </c>
      <c r="D138" t="s">
        <v>63</v>
      </c>
      <c r="E138" s="6">
        <v>64.400000000000006</v>
      </c>
      <c r="F138" s="3">
        <v>5</v>
      </c>
      <c r="G138" s="9">
        <f>--(AND(ISNUMBER(TBLHydration[[#This Row],[Urine Color]]),TBLHydration[[#This Row],[Urine Color]]&gt;=5))</f>
        <v>1</v>
      </c>
      <c r="H138" s="7"/>
      <c r="I138" s="9">
        <f>--(AND(ISNUMBER(TBLHydration[[#This Row],[USG]]),TBLHydration[[#This Row],[USG]]&gt;=1.021))</f>
        <v>0</v>
      </c>
      <c r="J138" s="6">
        <v>63.600000000000009</v>
      </c>
      <c r="K138" s="3">
        <f>TBLHydration[[#This Row],[Morning Weight]]-TBLHydration[[#This Row],[Post-Session Weight]]</f>
        <v>0.79999999999999716</v>
      </c>
      <c r="L138" s="5">
        <f t="shared" si="4"/>
        <v>1.2422360248447159E-2</v>
      </c>
      <c r="M138" s="9">
        <f>--(AND(ISNUMBER(TBLHydration[[#This Row],[Session Change %]]),TBLHydration[[#This Row],[Session Change %]]&gt;0.02))</f>
        <v>0</v>
      </c>
      <c r="N138" s="3">
        <f>SUM(TBLHydration[[#This Row],[Flag-Colour]],TBLHydration[[#This Row],[Flag-USG]],TBLHydration[[#This Row],[Flag-SessionChange]])</f>
        <v>1</v>
      </c>
    </row>
    <row r="139" spans="1:14" x14ac:dyDescent="0.25">
      <c r="A139" t="s">
        <v>42</v>
      </c>
      <c r="B139" s="2">
        <v>42419</v>
      </c>
      <c r="C139" t="s">
        <v>67</v>
      </c>
      <c r="D139" t="s">
        <v>63</v>
      </c>
      <c r="E139" s="6">
        <v>58.9</v>
      </c>
      <c r="F139" s="3">
        <v>7</v>
      </c>
      <c r="G139" s="9">
        <f>--(AND(ISNUMBER(TBLHydration[[#This Row],[Urine Color]]),TBLHydration[[#This Row],[Urine Color]]&gt;=5))</f>
        <v>1</v>
      </c>
      <c r="H139" s="7"/>
      <c r="I139" s="9">
        <f>--(AND(ISNUMBER(TBLHydration[[#This Row],[USG]]),TBLHydration[[#This Row],[USG]]&gt;=1.021))</f>
        <v>0</v>
      </c>
      <c r="J139" s="6">
        <v>58.1</v>
      </c>
      <c r="K139" s="3">
        <f>TBLHydration[[#This Row],[Morning Weight]]-TBLHydration[[#This Row],[Post-Session Weight]]</f>
        <v>0.79999999999999716</v>
      </c>
      <c r="L139" s="5">
        <f t="shared" si="4"/>
        <v>1.3582342954159544E-2</v>
      </c>
      <c r="M139" s="9">
        <f>--(AND(ISNUMBER(TBLHydration[[#This Row],[Session Change %]]),TBLHydration[[#This Row],[Session Change %]]&gt;0.02))</f>
        <v>0</v>
      </c>
      <c r="N139" s="3">
        <f>SUM(TBLHydration[[#This Row],[Flag-Colour]],TBLHydration[[#This Row],[Flag-USG]],TBLHydration[[#This Row],[Flag-SessionChange]])</f>
        <v>1</v>
      </c>
    </row>
    <row r="140" spans="1:14" x14ac:dyDescent="0.25">
      <c r="A140" t="s">
        <v>48</v>
      </c>
      <c r="B140" s="2">
        <v>42419</v>
      </c>
      <c r="C140" t="s">
        <v>67</v>
      </c>
      <c r="D140" t="s">
        <v>63</v>
      </c>
      <c r="E140" s="6">
        <v>60.9</v>
      </c>
      <c r="F140" s="3">
        <v>1</v>
      </c>
      <c r="G140" s="9">
        <f>--(AND(ISNUMBER(TBLHydration[[#This Row],[Urine Color]]),TBLHydration[[#This Row],[Urine Color]]&gt;=5))</f>
        <v>0</v>
      </c>
      <c r="H140" s="7"/>
      <c r="I140" s="9">
        <f>--(AND(ISNUMBER(TBLHydration[[#This Row],[USG]]),TBLHydration[[#This Row],[USG]]&gt;=1.021))</f>
        <v>0</v>
      </c>
      <c r="J140" s="6">
        <v>58.9</v>
      </c>
      <c r="K140" s="3">
        <f>TBLHydration[[#This Row],[Morning Weight]]-TBLHydration[[#This Row],[Post-Session Weight]]</f>
        <v>2</v>
      </c>
      <c r="L140" s="5">
        <f t="shared" si="4"/>
        <v>3.2840722495894911E-2</v>
      </c>
      <c r="M140" s="9">
        <f>--(AND(ISNUMBER(TBLHydration[[#This Row],[Session Change %]]),TBLHydration[[#This Row],[Session Change %]]&gt;0.02))</f>
        <v>1</v>
      </c>
      <c r="N140" s="3">
        <f>SUM(TBLHydration[[#This Row],[Flag-Colour]],TBLHydration[[#This Row],[Flag-USG]],TBLHydration[[#This Row],[Flag-SessionChange]])</f>
        <v>1</v>
      </c>
    </row>
    <row r="141" spans="1:14" x14ac:dyDescent="0.25">
      <c r="A141" t="s">
        <v>40</v>
      </c>
      <c r="B141" s="2">
        <v>42419</v>
      </c>
      <c r="C141" t="s">
        <v>67</v>
      </c>
      <c r="D141" t="s">
        <v>63</v>
      </c>
      <c r="E141" s="6">
        <v>62.4</v>
      </c>
      <c r="F141" s="3">
        <v>6</v>
      </c>
      <c r="G141" s="9">
        <f>--(AND(ISNUMBER(TBLHydration[[#This Row],[Urine Color]]),TBLHydration[[#This Row],[Urine Color]]&gt;=5))</f>
        <v>1</v>
      </c>
      <c r="H141" s="7"/>
      <c r="I141" s="9">
        <f>--(AND(ISNUMBER(TBLHydration[[#This Row],[USG]]),TBLHydration[[#This Row],[USG]]&gt;=1.021))</f>
        <v>0</v>
      </c>
      <c r="J141" s="6">
        <v>62.1</v>
      </c>
      <c r="K141" s="3">
        <f>TBLHydration[[#This Row],[Morning Weight]]-TBLHydration[[#This Row],[Post-Session Weight]]</f>
        <v>0.29999999999999716</v>
      </c>
      <c r="L141" s="5">
        <f t="shared" si="4"/>
        <v>4.807692307692262E-3</v>
      </c>
      <c r="M141" s="9">
        <f>--(AND(ISNUMBER(TBLHydration[[#This Row],[Session Change %]]),TBLHydration[[#This Row],[Session Change %]]&gt;0.02))</f>
        <v>0</v>
      </c>
      <c r="N141" s="3">
        <f>SUM(TBLHydration[[#This Row],[Flag-Colour]],TBLHydration[[#This Row],[Flag-USG]],TBLHydration[[#This Row],[Flag-SessionChange]])</f>
        <v>1</v>
      </c>
    </row>
    <row r="142" spans="1:14" x14ac:dyDescent="0.25">
      <c r="A142" t="s">
        <v>49</v>
      </c>
      <c r="B142" s="2">
        <v>42419</v>
      </c>
      <c r="C142" t="s">
        <v>67</v>
      </c>
      <c r="D142" t="s">
        <v>63</v>
      </c>
      <c r="E142" s="6">
        <v>57.6</v>
      </c>
      <c r="F142" s="3">
        <v>4</v>
      </c>
      <c r="G142" s="9">
        <f>--(AND(ISNUMBER(TBLHydration[[#This Row],[Urine Color]]),TBLHydration[[#This Row],[Urine Color]]&gt;=5))</f>
        <v>0</v>
      </c>
      <c r="H142" s="7"/>
      <c r="I142" s="9">
        <f>--(AND(ISNUMBER(TBLHydration[[#This Row],[USG]]),TBLHydration[[#This Row],[USG]]&gt;=1.021))</f>
        <v>0</v>
      </c>
      <c r="J142" s="6">
        <v>55.5</v>
      </c>
      <c r="K142" s="3">
        <f>TBLHydration[[#This Row],[Morning Weight]]-TBLHydration[[#This Row],[Post-Session Weight]]</f>
        <v>2.1000000000000014</v>
      </c>
      <c r="L142" s="5">
        <f t="shared" si="4"/>
        <v>3.6458333333333356E-2</v>
      </c>
      <c r="M142" s="9">
        <f>--(AND(ISNUMBER(TBLHydration[[#This Row],[Session Change %]]),TBLHydration[[#This Row],[Session Change %]]&gt;0.02))</f>
        <v>1</v>
      </c>
      <c r="N142" s="3">
        <f>SUM(TBLHydration[[#This Row],[Flag-Colour]],TBLHydration[[#This Row],[Flag-USG]],TBLHydration[[#This Row],[Flag-SessionChange]])</f>
        <v>1</v>
      </c>
    </row>
    <row r="143" spans="1:14" x14ac:dyDescent="0.25">
      <c r="A143" t="s">
        <v>45</v>
      </c>
      <c r="B143" s="2">
        <v>42419</v>
      </c>
      <c r="C143" t="s">
        <v>67</v>
      </c>
      <c r="D143" t="s">
        <v>63</v>
      </c>
      <c r="E143" s="6">
        <v>58.3</v>
      </c>
      <c r="F143" s="3">
        <v>3</v>
      </c>
      <c r="G143" s="9">
        <f>--(AND(ISNUMBER(TBLHydration[[#This Row],[Urine Color]]),TBLHydration[[#This Row],[Urine Color]]&gt;=5))</f>
        <v>0</v>
      </c>
      <c r="H143" s="7"/>
      <c r="I143" s="9">
        <f>--(AND(ISNUMBER(TBLHydration[[#This Row],[USG]]),TBLHydration[[#This Row],[USG]]&gt;=1.021))</f>
        <v>0</v>
      </c>
      <c r="J143" s="6">
        <v>57.199999999999996</v>
      </c>
      <c r="K143" s="3">
        <f>TBLHydration[[#This Row],[Morning Weight]]-TBLHydration[[#This Row],[Post-Session Weight]]</f>
        <v>1.1000000000000014</v>
      </c>
      <c r="L143" s="5">
        <f t="shared" si="4"/>
        <v>1.886792452830191E-2</v>
      </c>
      <c r="M143" s="9">
        <f>--(AND(ISNUMBER(TBLHydration[[#This Row],[Session Change %]]),TBLHydration[[#This Row],[Session Change %]]&gt;0.02))</f>
        <v>0</v>
      </c>
      <c r="N143" s="3">
        <f>SUM(TBLHydration[[#This Row],[Flag-Colour]],TBLHydration[[#This Row],[Flag-USG]],TBLHydration[[#This Row],[Flag-SessionChange]])</f>
        <v>0</v>
      </c>
    </row>
    <row r="144" spans="1:14" x14ac:dyDescent="0.25">
      <c r="A144" t="s">
        <v>50</v>
      </c>
      <c r="B144" s="2">
        <v>42419</v>
      </c>
      <c r="C144" t="s">
        <v>67</v>
      </c>
      <c r="D144" t="s">
        <v>63</v>
      </c>
      <c r="E144" s="6">
        <v>66.2</v>
      </c>
      <c r="F144" s="3">
        <v>7</v>
      </c>
      <c r="G144" s="9">
        <f>--(AND(ISNUMBER(TBLHydration[[#This Row],[Urine Color]]),TBLHydration[[#This Row],[Urine Color]]&gt;=5))</f>
        <v>1</v>
      </c>
      <c r="H144" s="7"/>
      <c r="I144" s="9">
        <f>--(AND(ISNUMBER(TBLHydration[[#This Row],[USG]]),TBLHydration[[#This Row],[USG]]&gt;=1.021))</f>
        <v>0</v>
      </c>
      <c r="J144" s="6">
        <v>65.8</v>
      </c>
      <c r="K144" s="3">
        <f>TBLHydration[[#This Row],[Morning Weight]]-TBLHydration[[#This Row],[Post-Session Weight]]</f>
        <v>0.40000000000000568</v>
      </c>
      <c r="L144" s="5">
        <f t="shared" si="4"/>
        <v>6.0422960725076387E-3</v>
      </c>
      <c r="M144" s="9">
        <f>--(AND(ISNUMBER(TBLHydration[[#This Row],[Session Change %]]),TBLHydration[[#This Row],[Session Change %]]&gt;0.02))</f>
        <v>0</v>
      </c>
      <c r="N144" s="3">
        <f>SUM(TBLHydration[[#This Row],[Flag-Colour]],TBLHydration[[#This Row],[Flag-USG]],TBLHydration[[#This Row],[Flag-SessionChange]])</f>
        <v>1</v>
      </c>
    </row>
    <row r="145" spans="1:14" x14ac:dyDescent="0.25">
      <c r="A145" t="s">
        <v>44</v>
      </c>
      <c r="B145" s="2">
        <v>42419</v>
      </c>
      <c r="C145" t="s">
        <v>67</v>
      </c>
      <c r="D145" t="s">
        <v>63</v>
      </c>
      <c r="E145" s="6">
        <v>62.1</v>
      </c>
      <c r="F145" s="3">
        <v>6</v>
      </c>
      <c r="G145" s="9">
        <f>--(AND(ISNUMBER(TBLHydration[[#This Row],[Urine Color]]),TBLHydration[[#This Row],[Urine Color]]&gt;=5))</f>
        <v>1</v>
      </c>
      <c r="H145" s="7"/>
      <c r="I145" s="9">
        <f>--(AND(ISNUMBER(TBLHydration[[#This Row],[USG]]),TBLHydration[[#This Row],[USG]]&gt;=1.021))</f>
        <v>0</v>
      </c>
      <c r="J145" s="6">
        <v>61</v>
      </c>
      <c r="K145" s="3">
        <f>TBLHydration[[#This Row],[Morning Weight]]-TBLHydration[[#This Row],[Post-Session Weight]]</f>
        <v>1.1000000000000014</v>
      </c>
      <c r="L145" s="5">
        <f t="shared" si="4"/>
        <v>1.7713365539452519E-2</v>
      </c>
      <c r="M145" s="9">
        <f>--(AND(ISNUMBER(TBLHydration[[#This Row],[Session Change %]]),TBLHydration[[#This Row],[Session Change %]]&gt;0.02))</f>
        <v>0</v>
      </c>
      <c r="N145" s="3">
        <f>SUM(TBLHydration[[#This Row],[Flag-Colour]],TBLHydration[[#This Row],[Flag-USG]],TBLHydration[[#This Row],[Flag-SessionChange]])</f>
        <v>1</v>
      </c>
    </row>
    <row r="146" spans="1:14" x14ac:dyDescent="0.25">
      <c r="A146" t="s">
        <v>41</v>
      </c>
      <c r="B146" s="2">
        <v>42419</v>
      </c>
      <c r="C146" t="s">
        <v>67</v>
      </c>
      <c r="D146" t="s">
        <v>63</v>
      </c>
      <c r="E146" s="6">
        <v>70.3</v>
      </c>
      <c r="F146" s="3">
        <v>3</v>
      </c>
      <c r="G146" s="9">
        <f>--(AND(ISNUMBER(TBLHydration[[#This Row],[Urine Color]]),TBLHydration[[#This Row],[Urine Color]]&gt;=5))</f>
        <v>0</v>
      </c>
      <c r="H146" s="7"/>
      <c r="I146" s="9">
        <f>--(AND(ISNUMBER(TBLHydration[[#This Row],[USG]]),TBLHydration[[#This Row],[USG]]&gt;=1.021))</f>
        <v>0</v>
      </c>
      <c r="J146" s="6">
        <v>69.399999999999991</v>
      </c>
      <c r="K146" s="3">
        <f>TBLHydration[[#This Row],[Morning Weight]]-TBLHydration[[#This Row],[Post-Session Weight]]</f>
        <v>0.90000000000000568</v>
      </c>
      <c r="L146" s="5">
        <f t="shared" si="4"/>
        <v>1.2802275960170778E-2</v>
      </c>
      <c r="M146" s="9">
        <f>--(AND(ISNUMBER(TBLHydration[[#This Row],[Session Change %]]),TBLHydration[[#This Row],[Session Change %]]&gt;0.02))</f>
        <v>0</v>
      </c>
      <c r="N146" s="3">
        <f>SUM(TBLHydration[[#This Row],[Flag-Colour]],TBLHydration[[#This Row],[Flag-USG]],TBLHydration[[#This Row],[Flag-SessionChange]])</f>
        <v>0</v>
      </c>
    </row>
    <row r="147" spans="1:14" x14ac:dyDescent="0.25">
      <c r="A147" t="s">
        <v>51</v>
      </c>
      <c r="B147" s="2">
        <v>42419</v>
      </c>
      <c r="C147" t="s">
        <v>67</v>
      </c>
      <c r="D147" t="s">
        <v>63</v>
      </c>
      <c r="E147" s="6">
        <v>62.6</v>
      </c>
      <c r="F147" s="3">
        <v>4</v>
      </c>
      <c r="G147" s="9">
        <f>--(AND(ISNUMBER(TBLHydration[[#This Row],[Urine Color]]),TBLHydration[[#This Row],[Urine Color]]&gt;=5))</f>
        <v>0</v>
      </c>
      <c r="H147" s="7"/>
      <c r="I147" s="9">
        <f>--(AND(ISNUMBER(TBLHydration[[#This Row],[USG]]),TBLHydration[[#This Row],[USG]]&gt;=1.021))</f>
        <v>0</v>
      </c>
      <c r="J147" s="6">
        <v>60.5</v>
      </c>
      <c r="K147" s="3">
        <f>TBLHydration[[#This Row],[Morning Weight]]-TBLHydration[[#This Row],[Post-Session Weight]]</f>
        <v>2.1000000000000014</v>
      </c>
      <c r="L147" s="5">
        <f t="shared" si="4"/>
        <v>3.3546325878594269E-2</v>
      </c>
      <c r="M147" s="9">
        <f>--(AND(ISNUMBER(TBLHydration[[#This Row],[Session Change %]]),TBLHydration[[#This Row],[Session Change %]]&gt;0.02))</f>
        <v>1</v>
      </c>
      <c r="N147" s="3">
        <f>SUM(TBLHydration[[#This Row],[Flag-Colour]],TBLHydration[[#This Row],[Flag-USG]],TBLHydration[[#This Row],[Flag-SessionChange]])</f>
        <v>1</v>
      </c>
    </row>
    <row r="148" spans="1:14" x14ac:dyDescent="0.25">
      <c r="A148" t="s">
        <v>54</v>
      </c>
      <c r="B148" s="2">
        <v>42419</v>
      </c>
      <c r="C148" t="s">
        <v>67</v>
      </c>
      <c r="D148" t="s">
        <v>63</v>
      </c>
      <c r="E148" s="6">
        <v>68.600000000000009</v>
      </c>
      <c r="F148" s="3">
        <v>5</v>
      </c>
      <c r="G148" s="9">
        <f>--(AND(ISNUMBER(TBLHydration[[#This Row],[Urine Color]]),TBLHydration[[#This Row],[Urine Color]]&gt;=5))</f>
        <v>1</v>
      </c>
      <c r="H148" s="7"/>
      <c r="I148" s="9">
        <f>--(AND(ISNUMBER(TBLHydration[[#This Row],[USG]]),TBLHydration[[#This Row],[USG]]&gt;=1.021))</f>
        <v>0</v>
      </c>
      <c r="J148" s="6">
        <v>67.900000000000006</v>
      </c>
      <c r="K148" s="3">
        <f>TBLHydration[[#This Row],[Morning Weight]]-TBLHydration[[#This Row],[Post-Session Weight]]</f>
        <v>0.70000000000000284</v>
      </c>
      <c r="L148" s="5">
        <f t="shared" si="4"/>
        <v>1.0204081632653102E-2</v>
      </c>
      <c r="M148" s="9">
        <f>--(AND(ISNUMBER(TBLHydration[[#This Row],[Session Change %]]),TBLHydration[[#This Row],[Session Change %]]&gt;0.02))</f>
        <v>0</v>
      </c>
      <c r="N148" s="3">
        <f>SUM(TBLHydration[[#This Row],[Flag-Colour]],TBLHydration[[#This Row],[Flag-USG]],TBLHydration[[#This Row],[Flag-SessionChange]])</f>
        <v>1</v>
      </c>
    </row>
    <row r="149" spans="1:14" x14ac:dyDescent="0.25">
      <c r="A149" t="s">
        <v>55</v>
      </c>
      <c r="B149" s="2">
        <v>42419</v>
      </c>
      <c r="C149" t="s">
        <v>67</v>
      </c>
      <c r="D149" t="s">
        <v>63</v>
      </c>
      <c r="E149" s="6">
        <v>61.3</v>
      </c>
      <c r="F149" s="3">
        <v>5</v>
      </c>
      <c r="G149" s="9">
        <f>--(AND(ISNUMBER(TBLHydration[[#This Row],[Urine Color]]),TBLHydration[[#This Row],[Urine Color]]&gt;=5))</f>
        <v>1</v>
      </c>
      <c r="H149" s="7"/>
      <c r="I149" s="9">
        <f>--(AND(ISNUMBER(TBLHydration[[#This Row],[USG]]),TBLHydration[[#This Row],[USG]]&gt;=1.021))</f>
        <v>0</v>
      </c>
      <c r="J149" s="6">
        <v>60.9</v>
      </c>
      <c r="K149" s="3">
        <f>TBLHydration[[#This Row],[Morning Weight]]-TBLHydration[[#This Row],[Post-Session Weight]]</f>
        <v>0.39999999999999858</v>
      </c>
      <c r="L149" s="5">
        <f t="shared" si="4"/>
        <v>6.5252854812397811E-3</v>
      </c>
      <c r="M149" s="9">
        <f>--(AND(ISNUMBER(TBLHydration[[#This Row],[Session Change %]]),TBLHydration[[#This Row],[Session Change %]]&gt;0.02))</f>
        <v>0</v>
      </c>
      <c r="N149" s="3">
        <f>SUM(TBLHydration[[#This Row],[Flag-Colour]],TBLHydration[[#This Row],[Flag-USG]],TBLHydration[[#This Row],[Flag-SessionChange]])</f>
        <v>1</v>
      </c>
    </row>
    <row r="150" spans="1:14" x14ac:dyDescent="0.25">
      <c r="A150" t="s">
        <v>52</v>
      </c>
      <c r="B150" s="2">
        <v>42420</v>
      </c>
      <c r="C150" t="s">
        <v>67</v>
      </c>
      <c r="D150" t="s">
        <v>64</v>
      </c>
      <c r="E150" s="6">
        <v>71.2</v>
      </c>
      <c r="F150" s="3">
        <v>4</v>
      </c>
      <c r="G150" s="9">
        <f>--(AND(ISNUMBER(TBLHydration[[#This Row],[Urine Color]]),TBLHydration[[#This Row],[Urine Color]]&gt;=5))</f>
        <v>0</v>
      </c>
      <c r="H150" s="7"/>
      <c r="I150" s="9">
        <f>--(AND(ISNUMBER(TBLHydration[[#This Row],[USG]]),TBLHydration[[#This Row],[USG]]&gt;=1.021))</f>
        <v>0</v>
      </c>
      <c r="J150" s="6">
        <v>70</v>
      </c>
      <c r="K150" s="3">
        <f>TBLHydration[[#This Row],[Morning Weight]]-TBLHydration[[#This Row],[Post-Session Weight]]</f>
        <v>1.2000000000000028</v>
      </c>
      <c r="L150" s="5">
        <f t="shared" si="4"/>
        <v>1.6853932584269701E-2</v>
      </c>
      <c r="M150" s="46">
        <f>--(AND(ISNUMBER(TBLHydration[[#This Row],[Session Change %]]),TBLHydration[[#This Row],[Session Change %]]&gt;0.02))</f>
        <v>0</v>
      </c>
      <c r="N150" s="47">
        <f>SUM(TBLHydration[[#This Row],[Flag-Colour]],TBLHydration[[#This Row],[Flag-USG]],TBLHydration[[#This Row],[Flag-SessionChange]])</f>
        <v>0</v>
      </c>
    </row>
  </sheetData>
  <sortState ref="B8:B23">
    <sortCondition ref="B22"/>
  </sortState>
  <pageMargins left="0.7" right="0.7" top="0.75" bottom="0.75" header="0.3" footer="0.3"/>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I10" sqref="I10"/>
    </sheetView>
  </sheetViews>
  <sheetFormatPr defaultRowHeight="15" x14ac:dyDescent="0.25"/>
  <cols>
    <col min="1" max="1" width="17.5703125" bestFit="1" customWidth="1"/>
    <col min="2" max="2" width="26.140625" bestFit="1" customWidth="1"/>
    <col min="3" max="3" width="21.5703125" bestFit="1" customWidth="1"/>
    <col min="4" max="4" width="27.28515625" bestFit="1" customWidth="1"/>
    <col min="5" max="5" width="15.5703125" bestFit="1" customWidth="1"/>
    <col min="6" max="6" width="9.7109375" customWidth="1"/>
  </cols>
  <sheetData>
    <row r="1" spans="1:6" x14ac:dyDescent="0.25">
      <c r="A1" s="1" t="s">
        <v>280</v>
      </c>
    </row>
    <row r="3" spans="1:6" x14ac:dyDescent="0.25">
      <c r="A3" s="59" t="s">
        <v>274</v>
      </c>
      <c r="B3" t="s">
        <v>281</v>
      </c>
      <c r="C3" t="s">
        <v>282</v>
      </c>
      <c r="D3" t="s">
        <v>283</v>
      </c>
      <c r="E3" t="s">
        <v>285</v>
      </c>
      <c r="F3" t="s">
        <v>284</v>
      </c>
    </row>
    <row r="4" spans="1:6" x14ac:dyDescent="0.25">
      <c r="A4" s="60" t="s">
        <v>52</v>
      </c>
      <c r="B4" s="64">
        <v>71.45</v>
      </c>
      <c r="C4" s="64">
        <v>4</v>
      </c>
      <c r="D4" s="65">
        <v>1.7522226625263981E-2</v>
      </c>
      <c r="E4" s="64">
        <v>0.83333333333333337</v>
      </c>
      <c r="F4" s="61">
        <v>5</v>
      </c>
    </row>
    <row r="5" spans="1:6" x14ac:dyDescent="0.25">
      <c r="A5" s="60" t="s">
        <v>53</v>
      </c>
      <c r="B5" s="64">
        <v>68.516666666666666</v>
      </c>
      <c r="C5" s="64">
        <v>3</v>
      </c>
      <c r="D5" s="65">
        <v>2.2611916266241917E-2</v>
      </c>
      <c r="E5" s="64">
        <v>1.1666666666666667</v>
      </c>
      <c r="F5" s="61">
        <v>7</v>
      </c>
    </row>
    <row r="6" spans="1:6" x14ac:dyDescent="0.25">
      <c r="A6" s="60" t="s">
        <v>47</v>
      </c>
      <c r="B6" s="64">
        <v>69.650000000000006</v>
      </c>
      <c r="C6" s="64">
        <v>5.333333333333333</v>
      </c>
      <c r="D6" s="65">
        <v>1.2223253620391625E-2</v>
      </c>
      <c r="E6" s="64">
        <v>1</v>
      </c>
      <c r="F6" s="61">
        <v>6</v>
      </c>
    </row>
    <row r="7" spans="1:6" x14ac:dyDescent="0.25">
      <c r="A7" s="60" t="s">
        <v>43</v>
      </c>
      <c r="B7" s="64">
        <v>61.116666666666674</v>
      </c>
      <c r="C7" s="64">
        <v>4.333333333333333</v>
      </c>
      <c r="D7" s="65">
        <v>2.398498220069047E-2</v>
      </c>
      <c r="E7" s="64">
        <v>1.1666666666666667</v>
      </c>
      <c r="F7" s="61">
        <v>7</v>
      </c>
    </row>
    <row r="8" spans="1:6" x14ac:dyDescent="0.25">
      <c r="A8" s="60" t="s">
        <v>46</v>
      </c>
      <c r="B8" s="64">
        <v>64.066666666666663</v>
      </c>
      <c r="C8" s="64">
        <v>5.166666666666667</v>
      </c>
      <c r="D8" s="65">
        <v>2.1838236975429106E-2</v>
      </c>
      <c r="E8" s="64">
        <v>1.6666666666666667</v>
      </c>
      <c r="F8" s="61">
        <v>10</v>
      </c>
    </row>
    <row r="9" spans="1:6" x14ac:dyDescent="0.25">
      <c r="A9" s="60" t="s">
        <v>42</v>
      </c>
      <c r="B9" s="64">
        <v>59.366666666666667</v>
      </c>
      <c r="C9" s="64">
        <v>6.166666666666667</v>
      </c>
      <c r="D9" s="65">
        <v>1.9940763452122662E-2</v>
      </c>
      <c r="E9" s="64">
        <v>1.8333333333333333</v>
      </c>
      <c r="F9" s="61">
        <v>11</v>
      </c>
    </row>
    <row r="10" spans="1:6" x14ac:dyDescent="0.25">
      <c r="A10" s="60" t="s">
        <v>48</v>
      </c>
      <c r="B10" s="64">
        <v>60.366666666666667</v>
      </c>
      <c r="C10" s="64">
        <v>2.8333333333333335</v>
      </c>
      <c r="D10" s="65">
        <v>1.5191778815571126E-2</v>
      </c>
      <c r="E10" s="64">
        <v>0.33333333333333331</v>
      </c>
      <c r="F10" s="61">
        <v>2</v>
      </c>
    </row>
    <row r="11" spans="1:6" x14ac:dyDescent="0.25">
      <c r="A11" s="60" t="s">
        <v>40</v>
      </c>
      <c r="B11" s="64">
        <v>62.666666666666664</v>
      </c>
      <c r="C11" s="64">
        <v>2.6666666666666665</v>
      </c>
      <c r="D11" s="65">
        <v>1.8093979654961356E-2</v>
      </c>
      <c r="E11" s="64">
        <v>0.66666666666666663</v>
      </c>
      <c r="F11" s="61">
        <v>4</v>
      </c>
    </row>
    <row r="12" spans="1:6" x14ac:dyDescent="0.25">
      <c r="A12" s="60" t="s">
        <v>49</v>
      </c>
      <c r="B12" s="64">
        <v>57.85</v>
      </c>
      <c r="C12" s="64">
        <v>4</v>
      </c>
      <c r="D12" s="65">
        <v>1.5265026190238678E-2</v>
      </c>
      <c r="E12" s="64">
        <v>0.66666666666666663</v>
      </c>
      <c r="F12" s="61">
        <v>4</v>
      </c>
    </row>
    <row r="13" spans="1:6" x14ac:dyDescent="0.25">
      <c r="A13" s="60" t="s">
        <v>45</v>
      </c>
      <c r="B13" s="64">
        <v>58.633333333333326</v>
      </c>
      <c r="C13" s="64">
        <v>4.333333333333333</v>
      </c>
      <c r="D13" s="65">
        <v>2.1898985099361806E-2</v>
      </c>
      <c r="E13" s="64">
        <v>1.1666666666666667</v>
      </c>
      <c r="F13" s="61">
        <v>7</v>
      </c>
    </row>
    <row r="14" spans="1:6" x14ac:dyDescent="0.25">
      <c r="A14" s="60" t="s">
        <v>50</v>
      </c>
      <c r="B14" s="64">
        <v>66.283333333333331</v>
      </c>
      <c r="C14" s="64">
        <v>3.5</v>
      </c>
      <c r="D14" s="65">
        <v>2.5646488066096259E-2</v>
      </c>
      <c r="E14" s="64">
        <v>1</v>
      </c>
      <c r="F14" s="61">
        <v>6</v>
      </c>
    </row>
    <row r="15" spans="1:6" x14ac:dyDescent="0.25">
      <c r="A15" s="60" t="s">
        <v>44</v>
      </c>
      <c r="B15" s="64">
        <v>61.883333333333333</v>
      </c>
      <c r="C15" s="64">
        <v>3.1666666666666665</v>
      </c>
      <c r="D15" s="65">
        <v>1.8860423971905085E-2</v>
      </c>
      <c r="E15" s="64">
        <v>1</v>
      </c>
      <c r="F15" s="61">
        <v>6</v>
      </c>
    </row>
    <row r="16" spans="1:6" x14ac:dyDescent="0.25">
      <c r="A16" s="60" t="s">
        <v>41</v>
      </c>
      <c r="B16" s="64">
        <v>69.95</v>
      </c>
      <c r="C16" s="64">
        <v>4.833333333333333</v>
      </c>
      <c r="D16" s="65">
        <v>1.7633555421608802E-2</v>
      </c>
      <c r="E16" s="64">
        <v>1.3333333333333333</v>
      </c>
      <c r="F16" s="61">
        <v>8</v>
      </c>
    </row>
    <row r="17" spans="1:6" x14ac:dyDescent="0.25">
      <c r="A17" s="60" t="s">
        <v>51</v>
      </c>
      <c r="B17" s="64">
        <v>62.633333333333333</v>
      </c>
      <c r="C17" s="64">
        <v>5</v>
      </c>
      <c r="D17" s="65">
        <v>2.2886785344998554E-2</v>
      </c>
      <c r="E17" s="64">
        <v>1.8333333333333333</v>
      </c>
      <c r="F17" s="61">
        <v>11</v>
      </c>
    </row>
    <row r="18" spans="1:6" x14ac:dyDescent="0.25">
      <c r="A18" s="60" t="s">
        <v>54</v>
      </c>
      <c r="B18" s="64">
        <v>68.88333333333334</v>
      </c>
      <c r="C18" s="64">
        <v>4.166666666666667</v>
      </c>
      <c r="D18" s="65">
        <v>1.6428199668388859E-2</v>
      </c>
      <c r="E18" s="64">
        <v>0.66666666666666663</v>
      </c>
      <c r="F18" s="61">
        <v>4</v>
      </c>
    </row>
    <row r="19" spans="1:6" x14ac:dyDescent="0.25">
      <c r="A19" s="60" t="s">
        <v>55</v>
      </c>
      <c r="B19" s="64">
        <v>61.383333333333333</v>
      </c>
      <c r="C19" s="64">
        <v>3.3333333333333335</v>
      </c>
      <c r="D19" s="65">
        <v>2.6909204484965681E-2</v>
      </c>
      <c r="E19" s="64">
        <v>1.1666666666666667</v>
      </c>
      <c r="F19" s="61">
        <v>7</v>
      </c>
    </row>
    <row r="20" spans="1:6" x14ac:dyDescent="0.25">
      <c r="A20" s="60" t="s">
        <v>275</v>
      </c>
      <c r="B20" s="64">
        <v>64.043749999999974</v>
      </c>
      <c r="C20" s="64">
        <v>4.114583333333333</v>
      </c>
      <c r="D20" s="65">
        <v>1.980848786613975E-2</v>
      </c>
      <c r="E20" s="64">
        <v>1.09375</v>
      </c>
      <c r="F20" s="61">
        <v>105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47"/>
  <sheetViews>
    <sheetView tabSelected="1" workbookViewId="0">
      <selection activeCell="G6" sqref="G6:G38"/>
    </sheetView>
  </sheetViews>
  <sheetFormatPr defaultRowHeight="15" x14ac:dyDescent="0.25"/>
  <cols>
    <col min="2" max="5" width="25.140625" customWidth="1"/>
    <col min="6" max="6" width="35.28515625" customWidth="1"/>
    <col min="7" max="7" width="90" bestFit="1" customWidth="1"/>
    <col min="8" max="8" width="5.140625" customWidth="1"/>
    <col min="9" max="9" width="18.28515625" customWidth="1"/>
    <col min="11" max="11" width="14.28515625" customWidth="1"/>
    <col min="15" max="15" width="178.7109375" customWidth="1"/>
    <col min="16" max="16" width="19.7109375" customWidth="1"/>
    <col min="18" max="18" width="22.5703125" customWidth="1"/>
  </cols>
  <sheetData>
    <row r="1" spans="2:21" ht="15.75" thickBot="1" x14ac:dyDescent="0.3"/>
    <row r="2" spans="2:21" x14ac:dyDescent="0.25">
      <c r="B2" s="14" t="s">
        <v>195</v>
      </c>
      <c r="C2" s="15"/>
      <c r="D2" s="15"/>
      <c r="E2" s="15"/>
      <c r="F2" s="15"/>
      <c r="G2" s="16"/>
      <c r="I2" s="14" t="s">
        <v>200</v>
      </c>
      <c r="J2" s="15"/>
      <c r="K2" s="15"/>
      <c r="L2" s="15"/>
      <c r="M2" s="15"/>
      <c r="N2" s="16"/>
      <c r="P2" s="14" t="s">
        <v>267</v>
      </c>
      <c r="Q2" s="15"/>
      <c r="R2" s="15"/>
      <c r="S2" s="15"/>
      <c r="T2" s="15"/>
      <c r="U2" s="16"/>
    </row>
    <row r="3" spans="2:21" x14ac:dyDescent="0.25">
      <c r="B3" s="17"/>
      <c r="C3" s="18"/>
      <c r="D3" s="18"/>
      <c r="E3" s="18"/>
      <c r="F3" s="18"/>
      <c r="G3" s="19"/>
      <c r="I3" s="17"/>
      <c r="J3" s="18"/>
      <c r="K3" s="18"/>
      <c r="L3" s="18"/>
      <c r="M3" s="18"/>
      <c r="N3" s="19"/>
      <c r="P3" s="17"/>
      <c r="Q3" s="18"/>
      <c r="R3" s="18"/>
      <c r="S3" s="18"/>
      <c r="T3" s="18"/>
      <c r="U3" s="19"/>
    </row>
    <row r="4" spans="2:21" x14ac:dyDescent="0.25">
      <c r="B4" s="17"/>
      <c r="C4" s="18"/>
      <c r="D4" s="18"/>
      <c r="E4" s="18"/>
      <c r="F4" s="18"/>
      <c r="G4" s="19"/>
      <c r="I4" s="17"/>
      <c r="J4" s="18"/>
      <c r="K4" s="18"/>
      <c r="L4" s="18"/>
      <c r="M4" s="18"/>
      <c r="N4" s="19"/>
      <c r="P4" s="17"/>
      <c r="Q4" s="18"/>
      <c r="R4" s="18"/>
      <c r="S4" s="18"/>
      <c r="T4" s="18"/>
      <c r="U4" s="19"/>
    </row>
    <row r="5" spans="2:21" x14ac:dyDescent="0.25">
      <c r="B5" s="17"/>
      <c r="C5" s="18"/>
      <c r="D5" s="18"/>
      <c r="E5" s="18"/>
      <c r="F5" s="18"/>
      <c r="G5" s="19"/>
      <c r="I5" s="17"/>
      <c r="J5" s="18"/>
      <c r="K5" s="18"/>
      <c r="L5" s="18"/>
      <c r="M5" s="18"/>
      <c r="N5" s="19"/>
      <c r="P5" s="17"/>
      <c r="Q5" s="18"/>
      <c r="R5" s="18"/>
      <c r="S5" s="18"/>
      <c r="T5" s="18"/>
      <c r="U5" s="19"/>
    </row>
    <row r="6" spans="2:21" x14ac:dyDescent="0.25">
      <c r="B6" s="20" t="s">
        <v>143</v>
      </c>
      <c r="C6" s="21" t="s">
        <v>78</v>
      </c>
      <c r="D6" s="21" t="s">
        <v>76</v>
      </c>
      <c r="E6" s="21" t="s">
        <v>136</v>
      </c>
      <c r="F6" s="21" t="s">
        <v>86</v>
      </c>
      <c r="G6" s="22" t="s">
        <v>146</v>
      </c>
      <c r="I6" s="17"/>
      <c r="J6" s="18"/>
      <c r="K6" s="18"/>
      <c r="L6" s="18"/>
      <c r="M6" s="18"/>
      <c r="N6" s="19"/>
      <c r="P6" s="17"/>
      <c r="Q6" s="18"/>
      <c r="R6" s="18"/>
      <c r="S6" s="18"/>
      <c r="T6" s="18"/>
      <c r="U6" s="19"/>
    </row>
    <row r="7" spans="2:21" x14ac:dyDescent="0.25">
      <c r="B7" s="17" t="s">
        <v>52</v>
      </c>
      <c r="C7" s="18" t="s">
        <v>140</v>
      </c>
      <c r="D7" s="18" t="s">
        <v>137</v>
      </c>
      <c r="E7" s="18" t="s">
        <v>88</v>
      </c>
      <c r="F7" s="18" t="s">
        <v>83</v>
      </c>
      <c r="G7" s="19" t="s">
        <v>109</v>
      </c>
      <c r="I7" s="17"/>
      <c r="J7" s="18"/>
      <c r="K7" s="18" t="s">
        <v>201</v>
      </c>
      <c r="L7" s="18"/>
      <c r="M7" s="18"/>
      <c r="N7" s="19"/>
      <c r="P7" s="20" t="s">
        <v>173</v>
      </c>
      <c r="Q7" s="18"/>
      <c r="R7" s="21" t="s">
        <v>5</v>
      </c>
      <c r="S7" s="18"/>
      <c r="T7" s="18"/>
      <c r="U7" s="19"/>
    </row>
    <row r="8" spans="2:21" x14ac:dyDescent="0.25">
      <c r="B8" s="17" t="s">
        <v>53</v>
      </c>
      <c r="C8" s="18" t="s">
        <v>141</v>
      </c>
      <c r="D8" s="18" t="s">
        <v>138</v>
      </c>
      <c r="E8" s="18" t="s">
        <v>89</v>
      </c>
      <c r="F8" s="18" t="s">
        <v>84</v>
      </c>
      <c r="G8" s="19" t="s">
        <v>110</v>
      </c>
      <c r="I8" s="20" t="s">
        <v>173</v>
      </c>
      <c r="J8" s="18"/>
      <c r="K8" s="41" t="s">
        <v>272</v>
      </c>
      <c r="L8" s="41" t="s">
        <v>35</v>
      </c>
      <c r="M8" s="18"/>
      <c r="N8" s="19"/>
      <c r="P8" s="52"/>
      <c r="Q8" s="18"/>
      <c r="R8" s="49"/>
      <c r="S8" s="18"/>
      <c r="T8" s="18"/>
      <c r="U8" s="19"/>
    </row>
    <row r="9" spans="2:21" x14ac:dyDescent="0.25">
      <c r="B9" s="17" t="s">
        <v>47</v>
      </c>
      <c r="C9" s="18" t="s">
        <v>142</v>
      </c>
      <c r="D9" s="18" t="s">
        <v>139</v>
      </c>
      <c r="E9" s="18" t="s">
        <v>90</v>
      </c>
      <c r="F9" s="18" t="s">
        <v>87</v>
      </c>
      <c r="G9" s="19" t="s">
        <v>111</v>
      </c>
      <c r="I9" s="17" t="s">
        <v>178</v>
      </c>
      <c r="J9" s="18"/>
      <c r="K9" s="45">
        <v>42370</v>
      </c>
      <c r="L9" s="18" t="s">
        <v>57</v>
      </c>
      <c r="M9" s="18"/>
      <c r="N9" s="19"/>
      <c r="P9" s="53" t="s">
        <v>15</v>
      </c>
      <c r="Q9" s="18"/>
      <c r="R9" s="50" t="s">
        <v>14</v>
      </c>
      <c r="S9" s="18"/>
      <c r="T9" s="18"/>
      <c r="U9" s="19"/>
    </row>
    <row r="10" spans="2:21" x14ac:dyDescent="0.25">
      <c r="B10" s="17" t="s">
        <v>43</v>
      </c>
      <c r="C10" s="18"/>
      <c r="D10" s="18" t="s">
        <v>82</v>
      </c>
      <c r="E10" s="18" t="s">
        <v>91</v>
      </c>
      <c r="F10" s="18" t="s">
        <v>82</v>
      </c>
      <c r="G10" s="19" t="s">
        <v>112</v>
      </c>
      <c r="I10" s="17" t="s">
        <v>179</v>
      </c>
      <c r="J10" s="18"/>
      <c r="K10" s="45">
        <f>K9+7</f>
        <v>42377</v>
      </c>
      <c r="L10" s="18" t="s">
        <v>67</v>
      </c>
      <c r="M10" s="18"/>
      <c r="N10" s="19"/>
      <c r="P10" s="53" t="s">
        <v>17</v>
      </c>
      <c r="Q10" s="18"/>
      <c r="R10" s="50" t="s">
        <v>28</v>
      </c>
      <c r="S10" s="18"/>
      <c r="T10" s="18"/>
      <c r="U10" s="19"/>
    </row>
    <row r="11" spans="2:21" x14ac:dyDescent="0.25">
      <c r="B11" s="17" t="s">
        <v>46</v>
      </c>
      <c r="C11" s="18"/>
      <c r="D11" s="18"/>
      <c r="E11" s="18" t="s">
        <v>92</v>
      </c>
      <c r="F11" s="18"/>
      <c r="G11" s="23" t="s">
        <v>135</v>
      </c>
      <c r="H11" s="10"/>
      <c r="I11" s="17" t="s">
        <v>180</v>
      </c>
      <c r="J11" s="18"/>
      <c r="K11" s="45">
        <f t="shared" ref="K11:K28" si="0">K10+7</f>
        <v>42384</v>
      </c>
      <c r="L11" s="18" t="s">
        <v>202</v>
      </c>
      <c r="M11" s="18"/>
      <c r="N11" s="19"/>
      <c r="P11" s="53" t="s">
        <v>19</v>
      </c>
      <c r="Q11" s="18"/>
      <c r="R11" s="50" t="s">
        <v>269</v>
      </c>
      <c r="S11" s="18"/>
      <c r="T11" s="18"/>
      <c r="U11" s="19"/>
    </row>
    <row r="12" spans="2:21" x14ac:dyDescent="0.25">
      <c r="B12" s="17" t="s">
        <v>42</v>
      </c>
      <c r="C12" s="21" t="s">
        <v>80</v>
      </c>
      <c r="D12" s="18"/>
      <c r="E12" s="18" t="s">
        <v>93</v>
      </c>
      <c r="F12" s="18"/>
      <c r="G12" s="22" t="s">
        <v>147</v>
      </c>
      <c r="I12" s="17" t="s">
        <v>181</v>
      </c>
      <c r="J12" s="18"/>
      <c r="K12" s="45">
        <f t="shared" si="0"/>
        <v>42391</v>
      </c>
      <c r="L12" s="18" t="s">
        <v>203</v>
      </c>
      <c r="M12" s="18"/>
      <c r="N12" s="19"/>
      <c r="P12" s="53" t="s">
        <v>21</v>
      </c>
      <c r="Q12" s="18"/>
      <c r="R12" s="50" t="s">
        <v>29</v>
      </c>
      <c r="S12" s="18"/>
      <c r="T12" s="18"/>
      <c r="U12" s="19"/>
    </row>
    <row r="13" spans="2:21" x14ac:dyDescent="0.25">
      <c r="B13" s="17" t="s">
        <v>48</v>
      </c>
      <c r="C13" s="18" t="s">
        <v>80</v>
      </c>
      <c r="D13" s="18"/>
      <c r="E13" s="18" t="s">
        <v>94</v>
      </c>
      <c r="F13" s="18"/>
      <c r="G13" s="19" t="s">
        <v>113</v>
      </c>
      <c r="I13" s="17" t="s">
        <v>182</v>
      </c>
      <c r="J13" s="18"/>
      <c r="K13" s="45">
        <f t="shared" si="0"/>
        <v>42398</v>
      </c>
      <c r="L13" s="18" t="s">
        <v>204</v>
      </c>
      <c r="M13" s="18"/>
      <c r="N13" s="19"/>
      <c r="P13" s="53" t="s">
        <v>22</v>
      </c>
      <c r="Q13" s="18"/>
      <c r="R13" s="50" t="s">
        <v>30</v>
      </c>
      <c r="S13" s="18"/>
      <c r="T13" s="18"/>
      <c r="U13" s="19"/>
    </row>
    <row r="14" spans="2:21" x14ac:dyDescent="0.25">
      <c r="B14" s="17" t="s">
        <v>40</v>
      </c>
      <c r="C14" s="18" t="s">
        <v>81</v>
      </c>
      <c r="D14" s="18"/>
      <c r="E14" s="18" t="s">
        <v>95</v>
      </c>
      <c r="F14" s="21" t="s">
        <v>172</v>
      </c>
      <c r="G14" s="19" t="s">
        <v>114</v>
      </c>
      <c r="I14" s="17" t="s">
        <v>183</v>
      </c>
      <c r="J14" s="18"/>
      <c r="K14" s="45">
        <f t="shared" si="0"/>
        <v>42405</v>
      </c>
      <c r="L14" s="18" t="s">
        <v>205</v>
      </c>
      <c r="M14" s="18"/>
      <c r="N14" s="19"/>
      <c r="P14" s="53" t="s">
        <v>23</v>
      </c>
      <c r="Q14" s="18"/>
      <c r="R14" s="50" t="s">
        <v>31</v>
      </c>
      <c r="S14" s="18"/>
      <c r="T14" s="18"/>
      <c r="U14" s="19"/>
    </row>
    <row r="15" spans="2:21" x14ac:dyDescent="0.25">
      <c r="B15" s="17" t="s">
        <v>49</v>
      </c>
      <c r="C15" s="18" t="s">
        <v>82</v>
      </c>
      <c r="D15" s="18"/>
      <c r="E15" s="18" t="s">
        <v>96</v>
      </c>
      <c r="F15" s="18" t="s">
        <v>152</v>
      </c>
      <c r="G15" s="19" t="s">
        <v>115</v>
      </c>
      <c r="I15" s="17" t="s">
        <v>24</v>
      </c>
      <c r="J15" s="18"/>
      <c r="K15" s="45">
        <f t="shared" si="0"/>
        <v>42412</v>
      </c>
      <c r="L15" s="18" t="s">
        <v>206</v>
      </c>
      <c r="M15" s="18"/>
      <c r="N15" s="19"/>
      <c r="P15" s="53" t="s">
        <v>24</v>
      </c>
      <c r="Q15" s="18"/>
      <c r="R15" s="50" t="s">
        <v>32</v>
      </c>
      <c r="S15" s="18"/>
      <c r="T15" s="18"/>
      <c r="U15" s="19"/>
    </row>
    <row r="16" spans="2:21" x14ac:dyDescent="0.25">
      <c r="B16" s="17" t="s">
        <v>45</v>
      </c>
      <c r="C16" s="18"/>
      <c r="D16" s="18"/>
      <c r="E16" s="18" t="s">
        <v>97</v>
      </c>
      <c r="F16" s="18" t="s">
        <v>153</v>
      </c>
      <c r="G16" s="19" t="s">
        <v>116</v>
      </c>
      <c r="I16" s="17" t="s">
        <v>184</v>
      </c>
      <c r="J16" s="18"/>
      <c r="K16" s="45">
        <f t="shared" si="0"/>
        <v>42419</v>
      </c>
      <c r="L16" s="18" t="s">
        <v>207</v>
      </c>
      <c r="M16" s="18"/>
      <c r="N16" s="19"/>
      <c r="P16" s="53" t="s">
        <v>25</v>
      </c>
      <c r="Q16" s="18"/>
      <c r="R16" s="50" t="s">
        <v>33</v>
      </c>
      <c r="S16" s="18"/>
      <c r="T16" s="18"/>
      <c r="U16" s="19"/>
    </row>
    <row r="17" spans="2:21" x14ac:dyDescent="0.25">
      <c r="B17" s="17" t="s">
        <v>50</v>
      </c>
      <c r="C17" s="18"/>
      <c r="D17" s="18"/>
      <c r="E17" s="18" t="s">
        <v>98</v>
      </c>
      <c r="F17" s="18" t="s">
        <v>154</v>
      </c>
      <c r="G17" s="19" t="s">
        <v>117</v>
      </c>
      <c r="I17" s="17" t="s">
        <v>25</v>
      </c>
      <c r="J17" s="18"/>
      <c r="K17" s="45">
        <f t="shared" si="0"/>
        <v>42426</v>
      </c>
      <c r="L17" s="18" t="s">
        <v>208</v>
      </c>
      <c r="M17" s="18"/>
      <c r="N17" s="19"/>
      <c r="P17" s="53" t="s">
        <v>26</v>
      </c>
      <c r="Q17" s="18"/>
      <c r="R17" s="50" t="s">
        <v>270</v>
      </c>
      <c r="S17" s="18"/>
      <c r="T17" s="18"/>
      <c r="U17" s="19"/>
    </row>
    <row r="18" spans="2:21" x14ac:dyDescent="0.25">
      <c r="B18" s="17" t="s">
        <v>44</v>
      </c>
      <c r="C18" s="18"/>
      <c r="D18" s="18"/>
      <c r="E18" s="18" t="s">
        <v>99</v>
      </c>
      <c r="F18" s="18" t="s">
        <v>155</v>
      </c>
      <c r="G18" s="19" t="s">
        <v>118</v>
      </c>
      <c r="I18" s="17" t="s">
        <v>19</v>
      </c>
      <c r="J18" s="18"/>
      <c r="K18" s="45">
        <f t="shared" si="0"/>
        <v>42433</v>
      </c>
      <c r="L18" s="18" t="s">
        <v>209</v>
      </c>
      <c r="M18" s="18"/>
      <c r="N18" s="19"/>
      <c r="P18" s="53" t="s">
        <v>27</v>
      </c>
      <c r="Q18" s="18"/>
      <c r="R18" s="50" t="s">
        <v>271</v>
      </c>
      <c r="S18" s="18"/>
      <c r="T18" s="18"/>
      <c r="U18" s="19"/>
    </row>
    <row r="19" spans="2:21" x14ac:dyDescent="0.25">
      <c r="B19" s="17" t="s">
        <v>41</v>
      </c>
      <c r="C19" s="18"/>
      <c r="D19" s="18"/>
      <c r="E19" s="18" t="s">
        <v>100</v>
      </c>
      <c r="F19" s="18" t="s">
        <v>156</v>
      </c>
      <c r="G19" s="19" t="s">
        <v>119</v>
      </c>
      <c r="I19" s="17" t="s">
        <v>27</v>
      </c>
      <c r="J19" s="18"/>
      <c r="K19" s="45">
        <f t="shared" si="0"/>
        <v>42440</v>
      </c>
      <c r="L19" s="18" t="s">
        <v>210</v>
      </c>
      <c r="M19" s="18"/>
      <c r="N19" s="19"/>
      <c r="P19" s="53"/>
      <c r="Q19" s="18"/>
      <c r="R19" s="50"/>
      <c r="S19" s="18"/>
      <c r="T19" s="18"/>
      <c r="U19" s="19"/>
    </row>
    <row r="20" spans="2:21" x14ac:dyDescent="0.25">
      <c r="B20" s="17" t="s">
        <v>51</v>
      </c>
      <c r="C20" s="18"/>
      <c r="D20" s="18"/>
      <c r="E20" s="18" t="s">
        <v>101</v>
      </c>
      <c r="F20" s="18" t="s">
        <v>157</v>
      </c>
      <c r="G20" s="23" t="s">
        <v>135</v>
      </c>
      <c r="H20" s="10"/>
      <c r="I20" s="17" t="s">
        <v>26</v>
      </c>
      <c r="J20" s="18"/>
      <c r="K20" s="45">
        <f t="shared" si="0"/>
        <v>42447</v>
      </c>
      <c r="L20" s="18" t="s">
        <v>211</v>
      </c>
      <c r="M20" s="18"/>
      <c r="N20" s="19"/>
      <c r="P20" s="53"/>
      <c r="Q20" s="18"/>
      <c r="R20" s="50"/>
      <c r="S20" s="18"/>
      <c r="T20" s="18"/>
      <c r="U20" s="19"/>
    </row>
    <row r="21" spans="2:21" x14ac:dyDescent="0.25">
      <c r="B21" s="17" t="s">
        <v>54</v>
      </c>
      <c r="C21" s="18"/>
      <c r="D21" s="18"/>
      <c r="E21" s="18" t="s">
        <v>102</v>
      </c>
      <c r="F21" s="18" t="s">
        <v>158</v>
      </c>
      <c r="G21" s="22" t="s">
        <v>148</v>
      </c>
      <c r="I21" s="17" t="s">
        <v>22</v>
      </c>
      <c r="J21" s="18"/>
      <c r="K21" s="45">
        <f t="shared" si="0"/>
        <v>42454</v>
      </c>
      <c r="L21" s="18" t="s">
        <v>212</v>
      </c>
      <c r="M21" s="18"/>
      <c r="N21" s="19"/>
      <c r="P21" s="53"/>
      <c r="Q21" s="18"/>
      <c r="R21" s="50"/>
      <c r="S21" s="18"/>
      <c r="T21" s="18"/>
      <c r="U21" s="19"/>
    </row>
    <row r="22" spans="2:21" x14ac:dyDescent="0.25">
      <c r="B22" s="17" t="s">
        <v>55</v>
      </c>
      <c r="C22" s="18"/>
      <c r="D22" s="18"/>
      <c r="E22" s="18" t="s">
        <v>85</v>
      </c>
      <c r="F22" s="18" t="s">
        <v>159</v>
      </c>
      <c r="G22" s="19" t="s">
        <v>120</v>
      </c>
      <c r="I22" s="17" t="s">
        <v>17</v>
      </c>
      <c r="J22" s="18"/>
      <c r="K22" s="45">
        <f t="shared" si="0"/>
        <v>42461</v>
      </c>
      <c r="L22" s="18" t="s">
        <v>213</v>
      </c>
      <c r="M22" s="18"/>
      <c r="N22" s="19"/>
      <c r="P22" s="54"/>
      <c r="Q22" s="18"/>
      <c r="R22" s="51"/>
      <c r="S22" s="18"/>
      <c r="T22" s="18"/>
      <c r="U22" s="19"/>
    </row>
    <row r="23" spans="2:21" x14ac:dyDescent="0.25">
      <c r="B23" s="17"/>
      <c r="C23" s="18"/>
      <c r="D23" s="18"/>
      <c r="E23" s="18" t="s">
        <v>103</v>
      </c>
      <c r="F23" s="18" t="s">
        <v>160</v>
      </c>
      <c r="G23" s="19" t="s">
        <v>121</v>
      </c>
      <c r="I23" s="17" t="s">
        <v>21</v>
      </c>
      <c r="J23" s="18"/>
      <c r="K23" s="45">
        <f t="shared" si="0"/>
        <v>42468</v>
      </c>
      <c r="L23" s="18" t="s">
        <v>214</v>
      </c>
      <c r="M23" s="18"/>
      <c r="N23" s="19"/>
      <c r="P23" s="17"/>
      <c r="Q23" s="18"/>
      <c r="R23" s="18"/>
      <c r="S23" s="18"/>
      <c r="T23" s="18"/>
      <c r="U23" s="19"/>
    </row>
    <row r="24" spans="2:21" x14ac:dyDescent="0.25">
      <c r="B24" s="17"/>
      <c r="C24" s="18"/>
      <c r="D24" s="18"/>
      <c r="E24" s="18" t="s">
        <v>104</v>
      </c>
      <c r="F24" s="18" t="s">
        <v>161</v>
      </c>
      <c r="G24" s="19" t="s">
        <v>122</v>
      </c>
      <c r="I24" s="17" t="s">
        <v>23</v>
      </c>
      <c r="J24" s="18"/>
      <c r="K24" s="45">
        <f t="shared" si="0"/>
        <v>42475</v>
      </c>
      <c r="L24" s="18" t="s">
        <v>215</v>
      </c>
      <c r="M24" s="18"/>
      <c r="N24" s="19"/>
      <c r="P24" s="17"/>
      <c r="Q24" s="18"/>
      <c r="R24" s="18"/>
      <c r="S24" s="18"/>
      <c r="T24" s="18"/>
      <c r="U24" s="19"/>
    </row>
    <row r="25" spans="2:21" x14ac:dyDescent="0.25">
      <c r="B25" s="17"/>
      <c r="C25" s="18"/>
      <c r="D25" s="18"/>
      <c r="E25" s="18" t="s">
        <v>105</v>
      </c>
      <c r="F25" s="18" t="s">
        <v>162</v>
      </c>
      <c r="G25" s="19" t="s">
        <v>123</v>
      </c>
      <c r="I25" s="17" t="s">
        <v>185</v>
      </c>
      <c r="J25" s="18"/>
      <c r="K25" s="45">
        <f t="shared" si="0"/>
        <v>42482</v>
      </c>
      <c r="L25" s="18" t="s">
        <v>216</v>
      </c>
      <c r="M25" s="18"/>
      <c r="N25" s="19"/>
      <c r="P25" s="17"/>
      <c r="Q25" s="18"/>
      <c r="R25" s="18"/>
      <c r="S25" s="18"/>
      <c r="T25" s="18"/>
      <c r="U25" s="19"/>
    </row>
    <row r="26" spans="2:21" x14ac:dyDescent="0.25">
      <c r="B26" s="17"/>
      <c r="C26" s="18"/>
      <c r="D26" s="18"/>
      <c r="E26" s="18" t="s">
        <v>106</v>
      </c>
      <c r="F26" s="18" t="s">
        <v>163</v>
      </c>
      <c r="G26" s="19" t="s">
        <v>124</v>
      </c>
      <c r="I26" s="17" t="s">
        <v>186</v>
      </c>
      <c r="J26" s="18"/>
      <c r="K26" s="45">
        <f t="shared" si="0"/>
        <v>42489</v>
      </c>
      <c r="L26" s="18" t="s">
        <v>217</v>
      </c>
      <c r="M26" s="18"/>
      <c r="N26" s="19"/>
      <c r="P26" s="17"/>
      <c r="Q26" s="18"/>
      <c r="R26" s="18"/>
      <c r="S26" s="18"/>
      <c r="T26" s="18"/>
      <c r="U26" s="19"/>
    </row>
    <row r="27" spans="2:21" x14ac:dyDescent="0.25">
      <c r="B27" s="17"/>
      <c r="C27" s="18"/>
      <c r="D27" s="18"/>
      <c r="E27" s="18" t="s">
        <v>107</v>
      </c>
      <c r="F27" s="18" t="s">
        <v>164</v>
      </c>
      <c r="G27" s="19" t="s">
        <v>125</v>
      </c>
      <c r="I27" s="17" t="s">
        <v>187</v>
      </c>
      <c r="J27" s="18"/>
      <c r="K27" s="45">
        <f t="shared" si="0"/>
        <v>42496</v>
      </c>
      <c r="L27" s="18" t="s">
        <v>218</v>
      </c>
      <c r="M27" s="18"/>
      <c r="N27" s="19"/>
      <c r="P27" s="17"/>
      <c r="Q27" s="18"/>
      <c r="R27" s="18"/>
      <c r="S27" s="18"/>
      <c r="T27" s="18"/>
      <c r="U27" s="19"/>
    </row>
    <row r="28" spans="2:21" x14ac:dyDescent="0.25">
      <c r="B28" s="17"/>
      <c r="C28" s="18"/>
      <c r="D28" s="18"/>
      <c r="E28" s="18" t="s">
        <v>108</v>
      </c>
      <c r="F28" s="18" t="s">
        <v>165</v>
      </c>
      <c r="G28" s="23" t="s">
        <v>135</v>
      </c>
      <c r="H28" s="10"/>
      <c r="I28" s="37" t="s">
        <v>188</v>
      </c>
      <c r="J28" s="18"/>
      <c r="K28" s="45">
        <f t="shared" si="0"/>
        <v>42503</v>
      </c>
      <c r="L28" s="18" t="s">
        <v>219</v>
      </c>
      <c r="M28" s="18"/>
      <c r="N28" s="19"/>
      <c r="P28" s="17"/>
      <c r="Q28" s="18"/>
      <c r="R28" s="18"/>
      <c r="S28" s="18"/>
      <c r="T28" s="18"/>
      <c r="U28" s="19"/>
    </row>
    <row r="29" spans="2:21" x14ac:dyDescent="0.25">
      <c r="B29" s="17"/>
      <c r="C29" s="18"/>
      <c r="D29" s="18"/>
      <c r="E29" s="18"/>
      <c r="F29" s="18" t="s">
        <v>166</v>
      </c>
      <c r="G29" s="22" t="s">
        <v>149</v>
      </c>
      <c r="I29" s="17"/>
      <c r="J29" s="18"/>
      <c r="K29" s="18"/>
      <c r="L29" s="18"/>
      <c r="M29" s="18"/>
      <c r="N29" s="19"/>
      <c r="P29" s="17"/>
      <c r="Q29" s="18"/>
      <c r="R29" s="18"/>
      <c r="S29" s="18"/>
      <c r="T29" s="18"/>
      <c r="U29" s="19"/>
    </row>
    <row r="30" spans="2:21" x14ac:dyDescent="0.25">
      <c r="B30" s="17"/>
      <c r="C30" s="18"/>
      <c r="D30" s="18"/>
      <c r="E30" s="18"/>
      <c r="F30" s="18" t="s">
        <v>111</v>
      </c>
      <c r="G30" s="19" t="s">
        <v>126</v>
      </c>
      <c r="I30" s="17"/>
      <c r="J30" s="18"/>
      <c r="K30" s="18"/>
      <c r="L30" s="18"/>
      <c r="M30" s="18"/>
      <c r="N30" s="19"/>
      <c r="P30" s="17"/>
      <c r="Q30" s="18"/>
      <c r="R30" s="18"/>
      <c r="S30" s="18"/>
      <c r="T30" s="18"/>
      <c r="U30" s="19"/>
    </row>
    <row r="31" spans="2:21" x14ac:dyDescent="0.25">
      <c r="B31" s="17"/>
      <c r="C31" s="18"/>
      <c r="D31" s="18"/>
      <c r="E31" s="18"/>
      <c r="F31" s="18" t="s">
        <v>167</v>
      </c>
      <c r="G31" s="19" t="s">
        <v>127</v>
      </c>
      <c r="I31" s="17"/>
      <c r="J31" s="18"/>
      <c r="K31" s="18"/>
      <c r="L31" s="18"/>
      <c r="M31" s="18"/>
      <c r="N31" s="19"/>
      <c r="P31" s="17"/>
      <c r="Q31" s="18"/>
      <c r="R31" s="18"/>
      <c r="S31" s="18"/>
      <c r="T31" s="18"/>
      <c r="U31" s="19"/>
    </row>
    <row r="32" spans="2:21" ht="15.75" thickBot="1" x14ac:dyDescent="0.3">
      <c r="B32" s="17"/>
      <c r="C32" s="18"/>
      <c r="D32" s="18"/>
      <c r="E32" s="18"/>
      <c r="F32" s="18" t="s">
        <v>168</v>
      </c>
      <c r="G32" s="19" t="s">
        <v>128</v>
      </c>
      <c r="I32" s="24"/>
      <c r="J32" s="25"/>
      <c r="K32" s="25"/>
      <c r="L32" s="25"/>
      <c r="M32" s="25"/>
      <c r="N32" s="26"/>
      <c r="P32" s="24"/>
      <c r="Q32" s="25"/>
      <c r="R32" s="25"/>
      <c r="S32" s="25"/>
      <c r="T32" s="25"/>
      <c r="U32" s="26"/>
    </row>
    <row r="33" spans="2:7" x14ac:dyDescent="0.25">
      <c r="B33" s="17"/>
      <c r="C33" s="18"/>
      <c r="D33" s="18"/>
      <c r="E33" s="18"/>
      <c r="F33" s="18" t="s">
        <v>169</v>
      </c>
      <c r="G33" s="19" t="s">
        <v>129</v>
      </c>
    </row>
    <row r="34" spans="2:7" x14ac:dyDescent="0.25">
      <c r="B34" s="17"/>
      <c r="C34" s="18"/>
      <c r="D34" s="18"/>
      <c r="E34" s="18"/>
      <c r="F34" s="18" t="s">
        <v>170</v>
      </c>
      <c r="G34" s="19" t="s">
        <v>130</v>
      </c>
    </row>
    <row r="35" spans="2:7" x14ac:dyDescent="0.25">
      <c r="B35" s="17"/>
      <c r="C35" s="18"/>
      <c r="D35" s="18"/>
      <c r="E35" s="18"/>
      <c r="F35" s="18" t="s">
        <v>171</v>
      </c>
      <c r="G35" s="19" t="s">
        <v>131</v>
      </c>
    </row>
    <row r="36" spans="2:7" x14ac:dyDescent="0.25">
      <c r="B36" s="17"/>
      <c r="C36" s="18"/>
      <c r="D36" s="18"/>
      <c r="E36" s="18"/>
      <c r="F36" s="18"/>
      <c r="G36" s="19" t="s">
        <v>132</v>
      </c>
    </row>
    <row r="37" spans="2:7" x14ac:dyDescent="0.25">
      <c r="B37" s="17"/>
      <c r="C37" s="18"/>
      <c r="D37" s="18"/>
      <c r="E37" s="18"/>
      <c r="F37" s="18"/>
      <c r="G37" s="19" t="s">
        <v>133</v>
      </c>
    </row>
    <row r="38" spans="2:7" x14ac:dyDescent="0.25">
      <c r="B38" s="17"/>
      <c r="C38" s="18"/>
      <c r="D38" s="18"/>
      <c r="E38" s="18"/>
      <c r="F38" s="18"/>
      <c r="G38" s="19" t="s">
        <v>134</v>
      </c>
    </row>
    <row r="39" spans="2:7" x14ac:dyDescent="0.25">
      <c r="B39" s="17"/>
      <c r="C39" s="18"/>
      <c r="D39" s="18"/>
      <c r="E39" s="18"/>
      <c r="F39" s="18"/>
      <c r="G39" s="19"/>
    </row>
    <row r="40" spans="2:7" x14ac:dyDescent="0.25">
      <c r="B40" s="17"/>
      <c r="C40" s="18"/>
      <c r="D40" s="18"/>
      <c r="E40" s="18"/>
      <c r="F40" s="18"/>
      <c r="G40" s="19"/>
    </row>
    <row r="41" spans="2:7" x14ac:dyDescent="0.25">
      <c r="B41" s="17"/>
      <c r="C41" s="18"/>
      <c r="D41" s="18"/>
      <c r="E41" s="18"/>
      <c r="F41" s="18"/>
      <c r="G41" s="19"/>
    </row>
    <row r="42" spans="2:7" x14ac:dyDescent="0.25">
      <c r="B42" s="17"/>
      <c r="C42" s="18"/>
      <c r="D42" s="18"/>
      <c r="E42" s="18"/>
      <c r="F42" s="18"/>
      <c r="G42" s="19"/>
    </row>
    <row r="43" spans="2:7" x14ac:dyDescent="0.25">
      <c r="B43" s="17"/>
      <c r="C43" s="18"/>
      <c r="D43" s="18"/>
      <c r="E43" s="18"/>
      <c r="F43" s="18"/>
      <c r="G43" s="19"/>
    </row>
    <row r="44" spans="2:7" x14ac:dyDescent="0.25">
      <c r="B44" s="17"/>
      <c r="C44" s="18"/>
      <c r="D44" s="18"/>
      <c r="E44" s="18"/>
      <c r="F44" s="18"/>
      <c r="G44" s="19"/>
    </row>
    <row r="45" spans="2:7" x14ac:dyDescent="0.25">
      <c r="B45" s="17"/>
      <c r="C45" s="18"/>
      <c r="D45" s="18"/>
      <c r="E45" s="18"/>
      <c r="F45" s="18"/>
      <c r="G45" s="19"/>
    </row>
    <row r="46" spans="2:7" x14ac:dyDescent="0.25">
      <c r="B46" s="17"/>
      <c r="C46" s="18"/>
      <c r="D46" s="18"/>
      <c r="E46" s="18"/>
      <c r="F46" s="18"/>
      <c r="G46" s="19"/>
    </row>
    <row r="47" spans="2:7" ht="15.75" thickBot="1" x14ac:dyDescent="0.3">
      <c r="B47" s="24"/>
      <c r="C47" s="25"/>
      <c r="D47" s="25"/>
      <c r="E47" s="25"/>
      <c r="F47" s="25"/>
      <c r="G47" s="2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Key Points</vt:lpstr>
      <vt:lpstr>Training Session</vt:lpstr>
      <vt:lpstr>TrainingSessionReports</vt:lpstr>
      <vt:lpstr>FitnessTest</vt:lpstr>
      <vt:lpstr>Fitness Report</vt:lpstr>
      <vt:lpstr>Injury Register</vt:lpstr>
      <vt:lpstr>Hydration</vt:lpstr>
      <vt:lpstr>HydrationReport</vt:lpstr>
      <vt:lpstr>Control Panel</vt:lpstr>
      <vt:lpstr>listAthlete_FitnessTest</vt:lpstr>
      <vt:lpstr>listTestLabel_FitnessTest</vt:lpstr>
      <vt:lpstr>tableDates_TrainingSession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johnl</dc:creator>
  <cp:lastModifiedBy>johnl</cp:lastModifiedBy>
  <dcterms:created xsi:type="dcterms:W3CDTF">2016-08-04T07:54:43Z</dcterms:created>
  <dcterms:modified xsi:type="dcterms:W3CDTF">2016-08-08T10:15:42Z</dcterms:modified>
</cp:coreProperties>
</file>