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030"/>
  <workbookPr filterPrivacy="1" autoCompressPictures="0"/>
  <bookViews>
    <workbookView xWindow="0" yWindow="-440" windowWidth="25600" windowHeight="16000"/>
  </bookViews>
  <sheets>
    <sheet name="Methods" sheetId="1" r:id="rId1"/>
    <sheet name="Zones" sheetId="3" r:id="rId2"/>
    <sheet name="Distance Calculator" sheetId="2" r:id="rId3"/>
  </sheets>
  <definedNames>
    <definedName name="CODTime">'Distance Calculator'!$X$1</definedName>
    <definedName name="LapLength">'Distance Calculator'!$T$1</definedName>
    <definedName name="MASPErcentage">'Distance Calculator'!$R$1</definedName>
    <definedName name="NumberOfShuttles">'Distance Calculator'!$X$2</definedName>
    <definedName name="RunTime">'Distance Calculator'!$T$2</definedName>
    <definedName name="ShuttleLength">'Distance Calculator'!$V$1</definedName>
    <definedName name="ShuttlesRunTime">'Distance Calculator'!$V$2</definedName>
    <definedName name="TestingCODTime">'Distance Calculator'!$M$2</definedName>
    <definedName name="TestingShuttleLength">'Distance Calculator'!$M$1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5" i="2"/>
  <c r="C18" i="3"/>
  <c r="C17" i="3"/>
  <c r="C16" i="3"/>
  <c r="C15" i="3"/>
  <c r="C14" i="3"/>
  <c r="C13" i="3"/>
  <c r="C12" i="3"/>
  <c r="C11" i="3"/>
  <c r="C10" i="3"/>
  <c r="C9" i="3"/>
  <c r="O155" i="2"/>
  <c r="B155" i="2"/>
  <c r="O154" i="2"/>
  <c r="B154" i="2"/>
  <c r="O153" i="2"/>
  <c r="B153" i="2"/>
  <c r="O152" i="2"/>
  <c r="B152" i="2"/>
  <c r="O151" i="2"/>
  <c r="B151" i="2"/>
  <c r="O150" i="2"/>
  <c r="B150" i="2"/>
  <c r="O149" i="2"/>
  <c r="B149" i="2"/>
  <c r="O148" i="2"/>
  <c r="B148" i="2"/>
  <c r="O147" i="2"/>
  <c r="B147" i="2"/>
  <c r="O146" i="2"/>
  <c r="B146" i="2"/>
  <c r="O145" i="2"/>
  <c r="B145" i="2"/>
  <c r="O144" i="2"/>
  <c r="B144" i="2"/>
  <c r="O143" i="2"/>
  <c r="B143" i="2"/>
  <c r="O142" i="2"/>
  <c r="B142" i="2"/>
  <c r="O141" i="2"/>
  <c r="B141" i="2"/>
  <c r="O140" i="2"/>
  <c r="B140" i="2"/>
  <c r="O139" i="2"/>
  <c r="B139" i="2"/>
  <c r="O138" i="2"/>
  <c r="B138" i="2"/>
  <c r="O137" i="2"/>
  <c r="B137" i="2"/>
  <c r="O136" i="2"/>
  <c r="B136" i="2"/>
  <c r="O135" i="2"/>
  <c r="B135" i="2"/>
  <c r="O134" i="2"/>
  <c r="B134" i="2"/>
  <c r="O133" i="2"/>
  <c r="B133" i="2"/>
  <c r="O132" i="2"/>
  <c r="B132" i="2"/>
  <c r="O131" i="2"/>
  <c r="B131" i="2"/>
  <c r="O130" i="2"/>
  <c r="B130" i="2"/>
  <c r="O129" i="2"/>
  <c r="B129" i="2"/>
  <c r="O128" i="2"/>
  <c r="B128" i="2"/>
  <c r="O127" i="2"/>
  <c r="B127" i="2"/>
  <c r="O126" i="2"/>
  <c r="B126" i="2"/>
  <c r="O125" i="2"/>
  <c r="B125" i="2"/>
  <c r="O124" i="2"/>
  <c r="B124" i="2"/>
  <c r="O123" i="2"/>
  <c r="B123" i="2"/>
  <c r="O122" i="2"/>
  <c r="B122" i="2"/>
  <c r="O121" i="2"/>
  <c r="B121" i="2"/>
  <c r="O120" i="2"/>
  <c r="B120" i="2"/>
  <c r="O119" i="2"/>
  <c r="B119" i="2"/>
  <c r="O118" i="2"/>
  <c r="B118" i="2"/>
  <c r="O117" i="2"/>
  <c r="B117" i="2"/>
  <c r="O116" i="2"/>
  <c r="B116" i="2"/>
  <c r="O115" i="2"/>
  <c r="B115" i="2"/>
  <c r="O114" i="2"/>
  <c r="B114" i="2"/>
  <c r="O113" i="2"/>
  <c r="B113" i="2"/>
  <c r="O112" i="2"/>
  <c r="B112" i="2"/>
  <c r="O111" i="2"/>
  <c r="B111" i="2"/>
  <c r="O110" i="2"/>
  <c r="B110" i="2"/>
  <c r="O109" i="2"/>
  <c r="B109" i="2"/>
  <c r="O108" i="2"/>
  <c r="B108" i="2"/>
  <c r="O107" i="2"/>
  <c r="B107" i="2"/>
  <c r="O106" i="2"/>
  <c r="B106" i="2"/>
  <c r="O105" i="2"/>
  <c r="B105" i="2"/>
  <c r="O104" i="2"/>
  <c r="B104" i="2"/>
  <c r="O103" i="2"/>
  <c r="B103" i="2"/>
  <c r="O102" i="2"/>
  <c r="B102" i="2"/>
  <c r="O101" i="2"/>
  <c r="B101" i="2"/>
  <c r="O100" i="2"/>
  <c r="B100" i="2"/>
  <c r="O99" i="2"/>
  <c r="B99" i="2"/>
  <c r="O98" i="2"/>
  <c r="B98" i="2"/>
  <c r="O97" i="2"/>
  <c r="B97" i="2"/>
  <c r="O96" i="2"/>
  <c r="B96" i="2"/>
  <c r="O95" i="2"/>
  <c r="B95" i="2"/>
  <c r="O94" i="2"/>
  <c r="B94" i="2"/>
  <c r="O93" i="2"/>
  <c r="B93" i="2"/>
  <c r="O92" i="2"/>
  <c r="B92" i="2"/>
  <c r="O91" i="2"/>
  <c r="B91" i="2"/>
  <c r="O90" i="2"/>
  <c r="B90" i="2"/>
  <c r="O89" i="2"/>
  <c r="B89" i="2"/>
  <c r="O88" i="2"/>
  <c r="B88" i="2"/>
  <c r="O87" i="2"/>
  <c r="B87" i="2"/>
  <c r="O86" i="2"/>
  <c r="B86" i="2"/>
  <c r="O85" i="2"/>
  <c r="B85" i="2"/>
  <c r="O84" i="2"/>
  <c r="B84" i="2"/>
  <c r="O83" i="2"/>
  <c r="B83" i="2"/>
  <c r="O82" i="2"/>
  <c r="B82" i="2"/>
  <c r="O81" i="2"/>
  <c r="B81" i="2"/>
  <c r="O80" i="2"/>
  <c r="B80" i="2"/>
  <c r="O79" i="2"/>
  <c r="B79" i="2"/>
  <c r="O78" i="2"/>
  <c r="B78" i="2"/>
  <c r="O77" i="2"/>
  <c r="B77" i="2"/>
  <c r="O76" i="2"/>
  <c r="B76" i="2"/>
  <c r="O75" i="2"/>
  <c r="B75" i="2"/>
  <c r="O74" i="2"/>
  <c r="B74" i="2"/>
  <c r="O73" i="2"/>
  <c r="B73" i="2"/>
  <c r="O72" i="2"/>
  <c r="B72" i="2"/>
  <c r="O71" i="2"/>
  <c r="B71" i="2"/>
  <c r="O70" i="2"/>
  <c r="B70" i="2"/>
  <c r="O69" i="2"/>
  <c r="B69" i="2"/>
  <c r="O68" i="2"/>
  <c r="B68" i="2"/>
  <c r="O67" i="2"/>
  <c r="B67" i="2"/>
  <c r="O66" i="2"/>
  <c r="B66" i="2"/>
  <c r="O65" i="2"/>
  <c r="B65" i="2"/>
  <c r="O64" i="2"/>
  <c r="B64" i="2"/>
  <c r="O63" i="2"/>
  <c r="B63" i="2"/>
  <c r="O62" i="2"/>
  <c r="B62" i="2"/>
  <c r="O61" i="2"/>
  <c r="B61" i="2"/>
  <c r="O60" i="2"/>
  <c r="B60" i="2"/>
  <c r="O59" i="2"/>
  <c r="B59" i="2"/>
  <c r="O58" i="2"/>
  <c r="B58" i="2"/>
  <c r="O57" i="2"/>
  <c r="B57" i="2"/>
  <c r="O56" i="2"/>
  <c r="B56" i="2"/>
  <c r="O55" i="2"/>
  <c r="B55" i="2"/>
  <c r="O54" i="2"/>
  <c r="B54" i="2"/>
  <c r="O53" i="2"/>
  <c r="B53" i="2"/>
  <c r="O52" i="2"/>
  <c r="B52" i="2"/>
  <c r="O51" i="2"/>
  <c r="B51" i="2"/>
  <c r="O50" i="2"/>
  <c r="B50" i="2"/>
  <c r="O49" i="2"/>
  <c r="B49" i="2"/>
  <c r="O48" i="2"/>
  <c r="B48" i="2"/>
  <c r="O47" i="2"/>
  <c r="B47" i="2"/>
  <c r="O46" i="2"/>
  <c r="B46" i="2"/>
  <c r="O45" i="2"/>
  <c r="B45" i="2"/>
  <c r="O44" i="2"/>
  <c r="B44" i="2"/>
  <c r="O43" i="2"/>
  <c r="B43" i="2"/>
  <c r="O42" i="2"/>
  <c r="B42" i="2"/>
  <c r="O41" i="2"/>
  <c r="B41" i="2"/>
  <c r="O40" i="2"/>
  <c r="B40" i="2"/>
  <c r="O39" i="2"/>
  <c r="B39" i="2"/>
  <c r="O38" i="2"/>
  <c r="B38" i="2"/>
  <c r="O37" i="2"/>
  <c r="B37" i="2"/>
  <c r="O36" i="2"/>
  <c r="B36" i="2"/>
  <c r="O35" i="2"/>
  <c r="B35" i="2"/>
  <c r="O34" i="2"/>
  <c r="B34" i="2"/>
  <c r="O33" i="2"/>
  <c r="B33" i="2"/>
  <c r="O32" i="2"/>
  <c r="B32" i="2"/>
  <c r="O31" i="2"/>
  <c r="B31" i="2"/>
  <c r="O30" i="2"/>
  <c r="B30" i="2"/>
  <c r="O29" i="2"/>
  <c r="B29" i="2"/>
  <c r="O28" i="2"/>
  <c r="B28" i="2"/>
  <c r="O27" i="2"/>
  <c r="B27" i="2"/>
  <c r="O26" i="2"/>
  <c r="B26" i="2"/>
  <c r="O25" i="2"/>
  <c r="B25" i="2"/>
  <c r="O24" i="2"/>
  <c r="B24" i="2"/>
  <c r="O23" i="2"/>
  <c r="B23" i="2"/>
  <c r="O22" i="2"/>
  <c r="B22" i="2"/>
  <c r="O21" i="2"/>
  <c r="B21" i="2"/>
  <c r="O20" i="2"/>
  <c r="B20" i="2"/>
  <c r="O19" i="2"/>
  <c r="B19" i="2"/>
  <c r="O18" i="2"/>
  <c r="B18" i="2"/>
  <c r="O17" i="2"/>
  <c r="B17" i="2"/>
  <c r="O16" i="2"/>
  <c r="B16" i="2"/>
  <c r="O15" i="2"/>
  <c r="B15" i="2"/>
  <c r="O14" i="2"/>
  <c r="B14" i="2"/>
  <c r="O13" i="2"/>
  <c r="B13" i="2"/>
  <c r="O12" i="2"/>
  <c r="B12" i="2"/>
  <c r="O11" i="2"/>
  <c r="B11" i="2"/>
  <c r="O10" i="2"/>
  <c r="B10" i="2"/>
  <c r="O9" i="2"/>
  <c r="B9" i="2"/>
  <c r="O8" i="2"/>
  <c r="B8" i="2"/>
  <c r="O7" i="2"/>
  <c r="B7" i="2"/>
  <c r="O6" i="2"/>
  <c r="B6" i="2"/>
  <c r="O5" i="2"/>
  <c r="B5" i="2"/>
  <c r="V4" i="2"/>
  <c r="U4" i="2"/>
  <c r="T4" i="2"/>
  <c r="K5" i="2"/>
  <c r="J5" i="2"/>
  <c r="I5" i="2"/>
  <c r="I6" i="2"/>
  <c r="J6" i="2"/>
  <c r="K6" i="2"/>
  <c r="I7" i="2"/>
  <c r="J7" i="2"/>
  <c r="K7" i="2"/>
  <c r="I8" i="2"/>
  <c r="J8" i="2"/>
  <c r="K8" i="2"/>
  <c r="I9" i="2"/>
  <c r="J9" i="2"/>
  <c r="K9" i="2"/>
  <c r="I10" i="2"/>
  <c r="J10" i="2"/>
  <c r="K10" i="2"/>
  <c r="I11" i="2"/>
  <c r="J11" i="2"/>
  <c r="K11" i="2"/>
  <c r="I12" i="2"/>
  <c r="J12" i="2"/>
  <c r="K12" i="2"/>
  <c r="I13" i="2"/>
  <c r="J13" i="2"/>
  <c r="K13" i="2"/>
  <c r="I14" i="2"/>
  <c r="J14" i="2"/>
  <c r="K14" i="2"/>
  <c r="I15" i="2"/>
  <c r="J15" i="2"/>
  <c r="K15" i="2"/>
  <c r="I16" i="2"/>
  <c r="J16" i="2"/>
  <c r="K16" i="2"/>
  <c r="I17" i="2"/>
  <c r="J17" i="2"/>
  <c r="K17" i="2"/>
  <c r="I18" i="2"/>
  <c r="J18" i="2"/>
  <c r="K18" i="2"/>
  <c r="I19" i="2"/>
  <c r="J19" i="2"/>
  <c r="K19" i="2"/>
  <c r="I20" i="2"/>
  <c r="J20" i="2"/>
  <c r="K20" i="2"/>
  <c r="I21" i="2"/>
  <c r="J21" i="2"/>
  <c r="K21" i="2"/>
  <c r="I22" i="2"/>
  <c r="J22" i="2"/>
  <c r="K22" i="2"/>
  <c r="I23" i="2"/>
  <c r="J23" i="2"/>
  <c r="K23" i="2"/>
  <c r="I24" i="2"/>
  <c r="J24" i="2"/>
  <c r="K24" i="2"/>
  <c r="I25" i="2"/>
  <c r="J25" i="2"/>
  <c r="K25" i="2"/>
  <c r="I26" i="2"/>
  <c r="J26" i="2"/>
  <c r="K26" i="2"/>
  <c r="I27" i="2"/>
  <c r="J27" i="2"/>
  <c r="K27" i="2"/>
  <c r="I28" i="2"/>
  <c r="J28" i="2"/>
  <c r="K28" i="2"/>
  <c r="I29" i="2"/>
  <c r="J29" i="2"/>
  <c r="K29" i="2"/>
  <c r="I30" i="2"/>
  <c r="J30" i="2"/>
  <c r="K30" i="2"/>
  <c r="I31" i="2"/>
  <c r="J31" i="2"/>
  <c r="K31" i="2"/>
  <c r="I32" i="2"/>
  <c r="J32" i="2"/>
  <c r="K32" i="2"/>
  <c r="I33" i="2"/>
  <c r="J33" i="2"/>
  <c r="K33" i="2"/>
  <c r="I34" i="2"/>
  <c r="J34" i="2"/>
  <c r="K34" i="2"/>
  <c r="I35" i="2"/>
  <c r="J35" i="2"/>
  <c r="K35" i="2"/>
  <c r="I36" i="2"/>
  <c r="J36" i="2"/>
  <c r="K36" i="2"/>
  <c r="I37" i="2"/>
  <c r="J37" i="2"/>
  <c r="K37" i="2"/>
  <c r="I38" i="2"/>
  <c r="J38" i="2"/>
  <c r="K38" i="2"/>
  <c r="I39" i="2"/>
  <c r="J39" i="2"/>
  <c r="K39" i="2"/>
  <c r="I40" i="2"/>
  <c r="J40" i="2"/>
  <c r="K40" i="2"/>
  <c r="I41" i="2"/>
  <c r="J41" i="2"/>
  <c r="K41" i="2"/>
  <c r="I42" i="2"/>
  <c r="J42" i="2"/>
  <c r="K42" i="2"/>
  <c r="I43" i="2"/>
  <c r="J43" i="2"/>
  <c r="K43" i="2"/>
  <c r="I44" i="2"/>
  <c r="J44" i="2"/>
  <c r="K44" i="2"/>
  <c r="I45" i="2"/>
  <c r="J45" i="2"/>
  <c r="K45" i="2"/>
  <c r="I46" i="2"/>
  <c r="J46" i="2"/>
  <c r="K46" i="2"/>
  <c r="I47" i="2"/>
  <c r="J47" i="2"/>
  <c r="K47" i="2"/>
  <c r="I48" i="2"/>
  <c r="J48" i="2"/>
  <c r="K48" i="2"/>
  <c r="I49" i="2"/>
  <c r="J49" i="2"/>
  <c r="K49" i="2"/>
  <c r="I50" i="2"/>
  <c r="J50" i="2"/>
  <c r="K50" i="2"/>
  <c r="I51" i="2"/>
  <c r="J51" i="2"/>
  <c r="K51" i="2"/>
  <c r="I52" i="2"/>
  <c r="J52" i="2"/>
  <c r="K52" i="2"/>
  <c r="I53" i="2"/>
  <c r="J53" i="2"/>
  <c r="K53" i="2"/>
  <c r="I54" i="2"/>
  <c r="J54" i="2"/>
  <c r="K54" i="2"/>
  <c r="I55" i="2"/>
  <c r="J55" i="2"/>
  <c r="K55" i="2"/>
  <c r="I56" i="2"/>
  <c r="J56" i="2"/>
  <c r="K56" i="2"/>
  <c r="I57" i="2"/>
  <c r="J57" i="2"/>
  <c r="K57" i="2"/>
  <c r="I58" i="2"/>
  <c r="J58" i="2"/>
  <c r="K58" i="2"/>
  <c r="I59" i="2"/>
  <c r="J59" i="2"/>
  <c r="K59" i="2"/>
  <c r="I60" i="2"/>
  <c r="J60" i="2"/>
  <c r="K60" i="2"/>
  <c r="I61" i="2"/>
  <c r="J61" i="2"/>
  <c r="K61" i="2"/>
  <c r="I62" i="2"/>
  <c r="J62" i="2"/>
  <c r="K62" i="2"/>
  <c r="I63" i="2"/>
  <c r="J63" i="2"/>
  <c r="K63" i="2"/>
  <c r="I64" i="2"/>
  <c r="J64" i="2"/>
  <c r="K64" i="2"/>
  <c r="I65" i="2"/>
  <c r="J65" i="2"/>
  <c r="K65" i="2"/>
  <c r="I66" i="2"/>
  <c r="J66" i="2"/>
  <c r="K66" i="2"/>
  <c r="I67" i="2"/>
  <c r="J67" i="2"/>
  <c r="K67" i="2"/>
  <c r="I68" i="2"/>
  <c r="J68" i="2"/>
  <c r="K68" i="2"/>
  <c r="I69" i="2"/>
  <c r="J69" i="2"/>
  <c r="K69" i="2"/>
  <c r="I70" i="2"/>
  <c r="J70" i="2"/>
  <c r="K70" i="2"/>
  <c r="I71" i="2"/>
  <c r="J71" i="2"/>
  <c r="K71" i="2"/>
  <c r="I72" i="2"/>
  <c r="J72" i="2"/>
  <c r="K72" i="2"/>
  <c r="I73" i="2"/>
  <c r="J73" i="2"/>
  <c r="K73" i="2"/>
  <c r="I74" i="2"/>
  <c r="J74" i="2"/>
  <c r="K74" i="2"/>
  <c r="I75" i="2"/>
  <c r="J75" i="2"/>
  <c r="K75" i="2"/>
  <c r="I76" i="2"/>
  <c r="J76" i="2"/>
  <c r="K76" i="2"/>
  <c r="I77" i="2"/>
  <c r="J77" i="2"/>
  <c r="K77" i="2"/>
  <c r="I78" i="2"/>
  <c r="J78" i="2"/>
  <c r="K78" i="2"/>
  <c r="I79" i="2"/>
  <c r="J79" i="2"/>
  <c r="K79" i="2"/>
  <c r="I80" i="2"/>
  <c r="J80" i="2"/>
  <c r="K80" i="2"/>
  <c r="I81" i="2"/>
  <c r="J81" i="2"/>
  <c r="K81" i="2"/>
  <c r="I82" i="2"/>
  <c r="J82" i="2"/>
  <c r="K82" i="2"/>
  <c r="I83" i="2"/>
  <c r="J83" i="2"/>
  <c r="K83" i="2"/>
  <c r="I84" i="2"/>
  <c r="J84" i="2"/>
  <c r="K84" i="2"/>
  <c r="I85" i="2"/>
  <c r="J85" i="2"/>
  <c r="K85" i="2"/>
  <c r="I86" i="2"/>
  <c r="J86" i="2"/>
  <c r="K86" i="2"/>
  <c r="I87" i="2"/>
  <c r="J87" i="2"/>
  <c r="K87" i="2"/>
  <c r="I88" i="2"/>
  <c r="J88" i="2"/>
  <c r="K88" i="2"/>
  <c r="I89" i="2"/>
  <c r="J89" i="2"/>
  <c r="K89" i="2"/>
  <c r="I90" i="2"/>
  <c r="J90" i="2"/>
  <c r="K90" i="2"/>
  <c r="I91" i="2"/>
  <c r="J91" i="2"/>
  <c r="K91" i="2"/>
  <c r="I92" i="2"/>
  <c r="J92" i="2"/>
  <c r="K92" i="2"/>
  <c r="I93" i="2"/>
  <c r="J93" i="2"/>
  <c r="K93" i="2"/>
  <c r="I94" i="2"/>
  <c r="J94" i="2"/>
  <c r="K94" i="2"/>
  <c r="I95" i="2"/>
  <c r="J95" i="2"/>
  <c r="K95" i="2"/>
  <c r="I96" i="2"/>
  <c r="J96" i="2"/>
  <c r="K96" i="2"/>
  <c r="I97" i="2"/>
  <c r="J97" i="2"/>
  <c r="K97" i="2"/>
  <c r="I98" i="2"/>
  <c r="J98" i="2"/>
  <c r="K98" i="2"/>
  <c r="I99" i="2"/>
  <c r="J99" i="2"/>
  <c r="K99" i="2"/>
  <c r="I100" i="2"/>
  <c r="J100" i="2"/>
  <c r="K100" i="2"/>
  <c r="I101" i="2"/>
  <c r="J101" i="2"/>
  <c r="K101" i="2"/>
  <c r="I102" i="2"/>
  <c r="J102" i="2"/>
  <c r="K102" i="2"/>
  <c r="I103" i="2"/>
  <c r="J103" i="2"/>
  <c r="K103" i="2"/>
  <c r="I104" i="2"/>
  <c r="J104" i="2"/>
  <c r="K104" i="2"/>
  <c r="I105" i="2"/>
  <c r="J105" i="2"/>
  <c r="K105" i="2"/>
  <c r="I106" i="2"/>
  <c r="J106" i="2"/>
  <c r="K106" i="2"/>
  <c r="I107" i="2"/>
  <c r="J107" i="2"/>
  <c r="K107" i="2"/>
  <c r="I108" i="2"/>
  <c r="J108" i="2"/>
  <c r="K108" i="2"/>
  <c r="I109" i="2"/>
  <c r="J109" i="2"/>
  <c r="K109" i="2"/>
  <c r="I110" i="2"/>
  <c r="J110" i="2"/>
  <c r="K110" i="2"/>
  <c r="I111" i="2"/>
  <c r="J111" i="2"/>
  <c r="K111" i="2"/>
  <c r="I112" i="2"/>
  <c r="J112" i="2"/>
  <c r="K112" i="2"/>
  <c r="I113" i="2"/>
  <c r="J113" i="2"/>
  <c r="K113" i="2"/>
  <c r="I114" i="2"/>
  <c r="J114" i="2"/>
  <c r="K114" i="2"/>
  <c r="I115" i="2"/>
  <c r="J115" i="2"/>
  <c r="K115" i="2"/>
  <c r="I116" i="2"/>
  <c r="J116" i="2"/>
  <c r="K116" i="2"/>
  <c r="I117" i="2"/>
  <c r="J117" i="2"/>
  <c r="K117" i="2"/>
  <c r="I118" i="2"/>
  <c r="J118" i="2"/>
  <c r="K118" i="2"/>
  <c r="I119" i="2"/>
  <c r="J119" i="2"/>
  <c r="K119" i="2"/>
  <c r="I120" i="2"/>
  <c r="J120" i="2"/>
  <c r="K120" i="2"/>
  <c r="I121" i="2"/>
  <c r="J121" i="2"/>
  <c r="K121" i="2"/>
  <c r="I122" i="2"/>
  <c r="J122" i="2"/>
  <c r="K122" i="2"/>
  <c r="I123" i="2"/>
  <c r="J123" i="2"/>
  <c r="K123" i="2"/>
  <c r="I124" i="2"/>
  <c r="J124" i="2"/>
  <c r="K124" i="2"/>
  <c r="I125" i="2"/>
  <c r="J125" i="2"/>
  <c r="K125" i="2"/>
  <c r="I126" i="2"/>
  <c r="J126" i="2"/>
  <c r="K126" i="2"/>
  <c r="I127" i="2"/>
  <c r="J127" i="2"/>
  <c r="K127" i="2"/>
  <c r="I128" i="2"/>
  <c r="J128" i="2"/>
  <c r="K128" i="2"/>
  <c r="I129" i="2"/>
  <c r="J129" i="2"/>
  <c r="K129" i="2"/>
  <c r="I130" i="2"/>
  <c r="J130" i="2"/>
  <c r="K130" i="2"/>
  <c r="I131" i="2"/>
  <c r="J131" i="2"/>
  <c r="K131" i="2"/>
  <c r="I132" i="2"/>
  <c r="J132" i="2"/>
  <c r="K132" i="2"/>
  <c r="I133" i="2"/>
  <c r="J133" i="2"/>
  <c r="K133" i="2"/>
  <c r="I134" i="2"/>
  <c r="J134" i="2"/>
  <c r="K134" i="2"/>
  <c r="I135" i="2"/>
  <c r="J135" i="2"/>
  <c r="K135" i="2"/>
  <c r="I136" i="2"/>
  <c r="J136" i="2"/>
  <c r="K136" i="2"/>
  <c r="I137" i="2"/>
  <c r="J137" i="2"/>
  <c r="K137" i="2"/>
  <c r="I138" i="2"/>
  <c r="J138" i="2"/>
  <c r="K138" i="2"/>
  <c r="I139" i="2"/>
  <c r="J139" i="2"/>
  <c r="K139" i="2"/>
  <c r="I140" i="2"/>
  <c r="J140" i="2"/>
  <c r="K140" i="2"/>
  <c r="I141" i="2"/>
  <c r="J141" i="2"/>
  <c r="K141" i="2"/>
  <c r="I142" i="2"/>
  <c r="J142" i="2"/>
  <c r="K142" i="2"/>
  <c r="I143" i="2"/>
  <c r="J143" i="2"/>
  <c r="K143" i="2"/>
  <c r="I144" i="2"/>
  <c r="J144" i="2"/>
  <c r="K144" i="2"/>
  <c r="I145" i="2"/>
  <c r="J145" i="2"/>
  <c r="K145" i="2"/>
  <c r="I146" i="2"/>
  <c r="J146" i="2"/>
  <c r="K146" i="2"/>
  <c r="I147" i="2"/>
  <c r="J147" i="2"/>
  <c r="K147" i="2"/>
  <c r="I148" i="2"/>
  <c r="J148" i="2"/>
  <c r="K148" i="2"/>
  <c r="I149" i="2"/>
  <c r="J149" i="2"/>
  <c r="K149" i="2"/>
  <c r="I150" i="2"/>
  <c r="J150" i="2"/>
  <c r="K150" i="2"/>
  <c r="I151" i="2"/>
  <c r="J151" i="2"/>
  <c r="K151" i="2"/>
  <c r="I152" i="2"/>
  <c r="J152" i="2"/>
  <c r="K152" i="2"/>
  <c r="I153" i="2"/>
  <c r="J153" i="2"/>
  <c r="K153" i="2"/>
  <c r="I154" i="2"/>
  <c r="J154" i="2"/>
  <c r="K154" i="2"/>
  <c r="I155" i="2"/>
  <c r="J155" i="2"/>
  <c r="K155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W5" i="2"/>
  <c r="X5" i="2"/>
  <c r="W6" i="2"/>
  <c r="X6" i="2"/>
  <c r="W7" i="2"/>
  <c r="X7" i="2"/>
  <c r="W8" i="2"/>
  <c r="X8" i="2"/>
  <c r="W9" i="2"/>
  <c r="X9" i="2"/>
  <c r="W10" i="2"/>
  <c r="X10" i="2"/>
  <c r="W11" i="2"/>
  <c r="X11" i="2"/>
  <c r="W12" i="2"/>
  <c r="X12" i="2"/>
  <c r="W13" i="2"/>
  <c r="X13" i="2"/>
  <c r="W14" i="2"/>
  <c r="X14" i="2"/>
  <c r="W15" i="2"/>
  <c r="X15" i="2"/>
  <c r="W16" i="2"/>
  <c r="X16" i="2"/>
  <c r="W17" i="2"/>
  <c r="X17" i="2"/>
  <c r="W19" i="2"/>
  <c r="X19" i="2"/>
  <c r="W20" i="2"/>
  <c r="X20" i="2"/>
  <c r="W21" i="2"/>
  <c r="X21" i="2"/>
  <c r="W22" i="2"/>
  <c r="X22" i="2"/>
  <c r="W23" i="2"/>
  <c r="X23" i="2"/>
  <c r="W24" i="2"/>
  <c r="X24" i="2"/>
  <c r="W25" i="2"/>
  <c r="X25" i="2"/>
  <c r="W26" i="2"/>
  <c r="X26" i="2"/>
  <c r="W27" i="2"/>
  <c r="X27" i="2"/>
  <c r="W28" i="2"/>
  <c r="X28" i="2"/>
  <c r="W29" i="2"/>
  <c r="X29" i="2"/>
  <c r="W30" i="2"/>
  <c r="X30" i="2"/>
  <c r="W31" i="2"/>
  <c r="X31" i="2"/>
  <c r="W32" i="2"/>
  <c r="X32" i="2"/>
  <c r="W33" i="2"/>
  <c r="X33" i="2"/>
  <c r="W34" i="2"/>
  <c r="X34" i="2"/>
  <c r="W35" i="2"/>
  <c r="X35" i="2"/>
  <c r="W36" i="2"/>
  <c r="X36" i="2"/>
  <c r="W37" i="2"/>
  <c r="X37" i="2"/>
  <c r="W38" i="2"/>
  <c r="X38" i="2"/>
  <c r="W39" i="2"/>
  <c r="X39" i="2"/>
  <c r="W40" i="2"/>
  <c r="X40" i="2"/>
  <c r="W41" i="2"/>
  <c r="X41" i="2"/>
  <c r="W42" i="2"/>
  <c r="X42" i="2"/>
  <c r="W43" i="2"/>
  <c r="X43" i="2"/>
  <c r="W44" i="2"/>
  <c r="X44" i="2"/>
  <c r="W45" i="2"/>
  <c r="X45" i="2"/>
  <c r="W46" i="2"/>
  <c r="X46" i="2"/>
  <c r="W47" i="2"/>
  <c r="X47" i="2"/>
  <c r="W48" i="2"/>
  <c r="X48" i="2"/>
  <c r="W49" i="2"/>
  <c r="X49" i="2"/>
  <c r="W50" i="2"/>
  <c r="X50" i="2"/>
  <c r="W51" i="2"/>
  <c r="X51" i="2"/>
  <c r="W52" i="2"/>
  <c r="X52" i="2"/>
  <c r="W53" i="2"/>
  <c r="X53" i="2"/>
  <c r="W54" i="2"/>
  <c r="X54" i="2"/>
  <c r="W55" i="2"/>
  <c r="X55" i="2"/>
  <c r="W56" i="2"/>
  <c r="X56" i="2"/>
  <c r="W57" i="2"/>
  <c r="X57" i="2"/>
  <c r="W58" i="2"/>
  <c r="X58" i="2"/>
  <c r="W59" i="2"/>
  <c r="X59" i="2"/>
  <c r="W60" i="2"/>
  <c r="X60" i="2"/>
  <c r="W61" i="2"/>
  <c r="X61" i="2"/>
  <c r="W62" i="2"/>
  <c r="X62" i="2"/>
  <c r="W63" i="2"/>
  <c r="X63" i="2"/>
  <c r="W64" i="2"/>
  <c r="X64" i="2"/>
  <c r="W65" i="2"/>
  <c r="X65" i="2"/>
  <c r="W66" i="2"/>
  <c r="X66" i="2"/>
  <c r="W67" i="2"/>
  <c r="X67" i="2"/>
  <c r="W68" i="2"/>
  <c r="X68" i="2"/>
  <c r="W69" i="2"/>
  <c r="X69" i="2"/>
  <c r="W70" i="2"/>
  <c r="X70" i="2"/>
  <c r="W71" i="2"/>
  <c r="X71" i="2"/>
  <c r="W72" i="2"/>
  <c r="X72" i="2"/>
  <c r="W73" i="2"/>
  <c r="X73" i="2"/>
  <c r="W74" i="2"/>
  <c r="X74" i="2"/>
  <c r="W75" i="2"/>
  <c r="X75" i="2"/>
  <c r="W76" i="2"/>
  <c r="X76" i="2"/>
  <c r="W77" i="2"/>
  <c r="X77" i="2"/>
  <c r="W78" i="2"/>
  <c r="X78" i="2"/>
  <c r="W79" i="2"/>
  <c r="X79" i="2"/>
  <c r="W80" i="2"/>
  <c r="X80" i="2"/>
  <c r="W81" i="2"/>
  <c r="X81" i="2"/>
  <c r="W82" i="2"/>
  <c r="X82" i="2"/>
  <c r="W83" i="2"/>
  <c r="X83" i="2"/>
  <c r="W84" i="2"/>
  <c r="X84" i="2"/>
  <c r="W85" i="2"/>
  <c r="X85" i="2"/>
  <c r="W86" i="2"/>
  <c r="X86" i="2"/>
  <c r="W87" i="2"/>
  <c r="X87" i="2"/>
  <c r="W88" i="2"/>
  <c r="X88" i="2"/>
  <c r="W90" i="2"/>
  <c r="X90" i="2"/>
  <c r="W91" i="2"/>
  <c r="X91" i="2"/>
  <c r="W92" i="2"/>
  <c r="X92" i="2"/>
  <c r="W93" i="2"/>
  <c r="X93" i="2"/>
  <c r="W94" i="2"/>
  <c r="X94" i="2"/>
  <c r="W95" i="2"/>
  <c r="X95" i="2"/>
  <c r="W96" i="2"/>
  <c r="X96" i="2"/>
  <c r="W97" i="2"/>
  <c r="X97" i="2"/>
  <c r="W98" i="2"/>
  <c r="X98" i="2"/>
  <c r="W99" i="2"/>
  <c r="X99" i="2"/>
  <c r="W100" i="2"/>
  <c r="X100" i="2"/>
  <c r="W101" i="2"/>
  <c r="X101" i="2"/>
  <c r="W102" i="2"/>
  <c r="X102" i="2"/>
  <c r="W103" i="2"/>
  <c r="X103" i="2"/>
  <c r="W104" i="2"/>
  <c r="X104" i="2"/>
  <c r="W105" i="2"/>
  <c r="X105" i="2"/>
  <c r="W106" i="2"/>
  <c r="X106" i="2"/>
  <c r="W107" i="2"/>
  <c r="X107" i="2"/>
  <c r="W108" i="2"/>
  <c r="X108" i="2"/>
  <c r="W109" i="2"/>
  <c r="X109" i="2"/>
  <c r="W110" i="2"/>
  <c r="X110" i="2"/>
  <c r="W111" i="2"/>
  <c r="X111" i="2"/>
  <c r="W112" i="2"/>
  <c r="X112" i="2"/>
  <c r="W113" i="2"/>
  <c r="X113" i="2"/>
  <c r="W114" i="2"/>
  <c r="X114" i="2"/>
  <c r="W115" i="2"/>
  <c r="X115" i="2"/>
  <c r="W116" i="2"/>
  <c r="X116" i="2"/>
  <c r="W117" i="2"/>
  <c r="X117" i="2"/>
  <c r="W118" i="2"/>
  <c r="X118" i="2"/>
  <c r="W119" i="2"/>
  <c r="X119" i="2"/>
  <c r="W120" i="2"/>
  <c r="X120" i="2"/>
  <c r="W121" i="2"/>
  <c r="X121" i="2"/>
  <c r="W122" i="2"/>
  <c r="X122" i="2"/>
  <c r="W123" i="2"/>
  <c r="X123" i="2"/>
  <c r="W124" i="2"/>
  <c r="X124" i="2"/>
  <c r="W125" i="2"/>
  <c r="X125" i="2"/>
  <c r="W126" i="2"/>
  <c r="X126" i="2"/>
  <c r="W127" i="2"/>
  <c r="X127" i="2"/>
  <c r="W128" i="2"/>
  <c r="X128" i="2"/>
  <c r="W129" i="2"/>
  <c r="X129" i="2"/>
  <c r="W130" i="2"/>
  <c r="X130" i="2"/>
  <c r="W131" i="2"/>
  <c r="X131" i="2"/>
  <c r="W132" i="2"/>
  <c r="X132" i="2"/>
  <c r="W133" i="2"/>
  <c r="X133" i="2"/>
  <c r="W134" i="2"/>
  <c r="X134" i="2"/>
  <c r="W135" i="2"/>
  <c r="X135" i="2"/>
  <c r="W136" i="2"/>
  <c r="X136" i="2"/>
  <c r="W137" i="2"/>
  <c r="X137" i="2"/>
  <c r="W138" i="2"/>
  <c r="X138" i="2"/>
  <c r="W139" i="2"/>
  <c r="X139" i="2"/>
  <c r="W140" i="2"/>
  <c r="X140" i="2"/>
  <c r="W141" i="2"/>
  <c r="X141" i="2"/>
  <c r="W142" i="2"/>
  <c r="X142" i="2"/>
  <c r="W143" i="2"/>
  <c r="X143" i="2"/>
  <c r="W144" i="2"/>
  <c r="X144" i="2"/>
  <c r="W145" i="2"/>
  <c r="X145" i="2"/>
  <c r="W146" i="2"/>
  <c r="X146" i="2"/>
  <c r="W147" i="2"/>
  <c r="X147" i="2"/>
  <c r="W148" i="2"/>
  <c r="X148" i="2"/>
  <c r="W149" i="2"/>
  <c r="X149" i="2"/>
  <c r="W150" i="2"/>
  <c r="X150" i="2"/>
  <c r="W151" i="2"/>
  <c r="X151" i="2"/>
  <c r="W152" i="2"/>
  <c r="X152" i="2"/>
  <c r="W153" i="2"/>
  <c r="X153" i="2"/>
  <c r="W154" i="2"/>
  <c r="X154" i="2"/>
  <c r="W155" i="2"/>
  <c r="X155" i="2"/>
  <c r="V5" i="2"/>
  <c r="U5" i="2"/>
  <c r="T5" i="2"/>
  <c r="S5" i="2"/>
  <c r="R5" i="2"/>
  <c r="Q5" i="2"/>
  <c r="V6" i="2"/>
  <c r="U6" i="2"/>
  <c r="T6" i="2"/>
  <c r="S6" i="2"/>
  <c r="R6" i="2"/>
  <c r="Q6" i="2"/>
  <c r="V7" i="2"/>
  <c r="U7" i="2"/>
  <c r="T7" i="2"/>
  <c r="S7" i="2"/>
  <c r="R7" i="2"/>
  <c r="Q7" i="2"/>
  <c r="V8" i="2"/>
  <c r="U8" i="2"/>
  <c r="T8" i="2"/>
  <c r="S8" i="2"/>
  <c r="R8" i="2"/>
  <c r="Q8" i="2"/>
  <c r="V9" i="2"/>
  <c r="U9" i="2"/>
  <c r="T9" i="2"/>
  <c r="S9" i="2"/>
  <c r="R9" i="2"/>
  <c r="Q9" i="2"/>
  <c r="V10" i="2"/>
  <c r="U10" i="2"/>
  <c r="T10" i="2"/>
  <c r="S10" i="2"/>
  <c r="R10" i="2"/>
  <c r="Q10" i="2"/>
  <c r="V11" i="2"/>
  <c r="U11" i="2"/>
  <c r="T11" i="2"/>
  <c r="S11" i="2"/>
  <c r="R11" i="2"/>
  <c r="Q11" i="2"/>
  <c r="V12" i="2"/>
  <c r="U12" i="2"/>
  <c r="T12" i="2"/>
  <c r="S12" i="2"/>
  <c r="R12" i="2"/>
  <c r="Q12" i="2"/>
  <c r="V13" i="2"/>
  <c r="U13" i="2"/>
  <c r="T13" i="2"/>
  <c r="S13" i="2"/>
  <c r="R13" i="2"/>
  <c r="Q13" i="2"/>
  <c r="V14" i="2"/>
  <c r="U14" i="2"/>
  <c r="T14" i="2"/>
  <c r="S14" i="2"/>
  <c r="R14" i="2"/>
  <c r="Q14" i="2"/>
  <c r="V15" i="2"/>
  <c r="U15" i="2"/>
  <c r="T15" i="2"/>
  <c r="S15" i="2"/>
  <c r="R15" i="2"/>
  <c r="Q15" i="2"/>
  <c r="V16" i="2"/>
  <c r="U16" i="2"/>
  <c r="T16" i="2"/>
  <c r="S16" i="2"/>
  <c r="R16" i="2"/>
  <c r="Q16" i="2"/>
  <c r="V17" i="2"/>
  <c r="U17" i="2"/>
  <c r="T17" i="2"/>
  <c r="S17" i="2"/>
  <c r="R17" i="2"/>
  <c r="Q17" i="2"/>
  <c r="C5" i="2"/>
  <c r="D5" i="2"/>
  <c r="E5" i="2"/>
  <c r="F5" i="2"/>
  <c r="G5" i="2"/>
  <c r="L5" i="2"/>
  <c r="M5" i="2"/>
  <c r="C6" i="2"/>
  <c r="D6" i="2"/>
  <c r="E6" i="2"/>
  <c r="F6" i="2"/>
  <c r="G6" i="2"/>
  <c r="L6" i="2"/>
  <c r="M6" i="2"/>
  <c r="C7" i="2"/>
  <c r="D7" i="2"/>
  <c r="E7" i="2"/>
  <c r="F7" i="2"/>
  <c r="G7" i="2"/>
  <c r="L7" i="2"/>
  <c r="M7" i="2"/>
  <c r="C8" i="2"/>
  <c r="D8" i="2"/>
  <c r="E8" i="2"/>
  <c r="F8" i="2"/>
  <c r="G8" i="2"/>
  <c r="L8" i="2"/>
  <c r="M8" i="2"/>
  <c r="C9" i="2"/>
  <c r="D9" i="2"/>
  <c r="E9" i="2"/>
  <c r="F9" i="2"/>
  <c r="G9" i="2"/>
  <c r="L9" i="2"/>
  <c r="M9" i="2"/>
  <c r="C10" i="2"/>
  <c r="D10" i="2"/>
  <c r="E10" i="2"/>
  <c r="F10" i="2"/>
  <c r="G10" i="2"/>
  <c r="L10" i="2"/>
  <c r="M10" i="2"/>
  <c r="C11" i="2"/>
  <c r="D11" i="2"/>
  <c r="E11" i="2"/>
  <c r="F11" i="2"/>
  <c r="G11" i="2"/>
  <c r="L11" i="2"/>
  <c r="M11" i="2"/>
  <c r="C12" i="2"/>
  <c r="D12" i="2"/>
  <c r="E12" i="2"/>
  <c r="F12" i="2"/>
  <c r="G12" i="2"/>
  <c r="L12" i="2"/>
  <c r="M12" i="2"/>
  <c r="C13" i="2"/>
  <c r="D13" i="2"/>
  <c r="E13" i="2"/>
  <c r="F13" i="2"/>
  <c r="G13" i="2"/>
  <c r="L13" i="2"/>
  <c r="M13" i="2"/>
  <c r="C14" i="2"/>
  <c r="D14" i="2"/>
  <c r="E14" i="2"/>
  <c r="F14" i="2"/>
  <c r="G14" i="2"/>
  <c r="L14" i="2"/>
  <c r="M14" i="2"/>
  <c r="C15" i="2"/>
  <c r="D15" i="2"/>
  <c r="E15" i="2"/>
  <c r="F15" i="2"/>
  <c r="G15" i="2"/>
  <c r="L15" i="2"/>
  <c r="M15" i="2"/>
  <c r="C16" i="2"/>
  <c r="D16" i="2"/>
  <c r="E16" i="2"/>
  <c r="F16" i="2"/>
  <c r="G16" i="2"/>
  <c r="L16" i="2"/>
  <c r="M16" i="2"/>
  <c r="C17" i="2"/>
  <c r="D17" i="2"/>
  <c r="E17" i="2"/>
  <c r="F17" i="2"/>
  <c r="G17" i="2"/>
  <c r="L17" i="2"/>
  <c r="M17" i="2"/>
  <c r="P18" i="2"/>
  <c r="M18" i="2"/>
  <c r="L18" i="2"/>
  <c r="G18" i="2"/>
  <c r="F18" i="2"/>
  <c r="E18" i="2"/>
  <c r="D18" i="2"/>
  <c r="C18" i="2"/>
  <c r="V19" i="2"/>
  <c r="U19" i="2"/>
  <c r="T19" i="2"/>
  <c r="S19" i="2"/>
  <c r="R19" i="2"/>
  <c r="Q19" i="2"/>
  <c r="V20" i="2"/>
  <c r="U20" i="2"/>
  <c r="T20" i="2"/>
  <c r="S20" i="2"/>
  <c r="R20" i="2"/>
  <c r="Q20" i="2"/>
  <c r="V21" i="2"/>
  <c r="U21" i="2"/>
  <c r="T21" i="2"/>
  <c r="S21" i="2"/>
  <c r="R21" i="2"/>
  <c r="Q21" i="2"/>
  <c r="V22" i="2"/>
  <c r="U22" i="2"/>
  <c r="T22" i="2"/>
  <c r="S22" i="2"/>
  <c r="R22" i="2"/>
  <c r="Q22" i="2"/>
  <c r="V23" i="2"/>
  <c r="U23" i="2"/>
  <c r="T23" i="2"/>
  <c r="S23" i="2"/>
  <c r="R23" i="2"/>
  <c r="Q23" i="2"/>
  <c r="V24" i="2"/>
  <c r="U24" i="2"/>
  <c r="T24" i="2"/>
  <c r="S24" i="2"/>
  <c r="R24" i="2"/>
  <c r="Q24" i="2"/>
  <c r="V25" i="2"/>
  <c r="U25" i="2"/>
  <c r="T25" i="2"/>
  <c r="S25" i="2"/>
  <c r="R25" i="2"/>
  <c r="Q25" i="2"/>
  <c r="V26" i="2"/>
  <c r="U26" i="2"/>
  <c r="T26" i="2"/>
  <c r="S26" i="2"/>
  <c r="R26" i="2"/>
  <c r="Q26" i="2"/>
  <c r="V27" i="2"/>
  <c r="U27" i="2"/>
  <c r="T27" i="2"/>
  <c r="S27" i="2"/>
  <c r="R27" i="2"/>
  <c r="Q27" i="2"/>
  <c r="V28" i="2"/>
  <c r="U28" i="2"/>
  <c r="T28" i="2"/>
  <c r="S28" i="2"/>
  <c r="R28" i="2"/>
  <c r="Q28" i="2"/>
  <c r="V29" i="2"/>
  <c r="U29" i="2"/>
  <c r="T29" i="2"/>
  <c r="S29" i="2"/>
  <c r="R29" i="2"/>
  <c r="Q29" i="2"/>
  <c r="V30" i="2"/>
  <c r="U30" i="2"/>
  <c r="T30" i="2"/>
  <c r="S30" i="2"/>
  <c r="R30" i="2"/>
  <c r="Q30" i="2"/>
  <c r="V31" i="2"/>
  <c r="U31" i="2"/>
  <c r="T31" i="2"/>
  <c r="S31" i="2"/>
  <c r="R31" i="2"/>
  <c r="Q31" i="2"/>
  <c r="V32" i="2"/>
  <c r="U32" i="2"/>
  <c r="T32" i="2"/>
  <c r="S32" i="2"/>
  <c r="R32" i="2"/>
  <c r="Q32" i="2"/>
  <c r="V33" i="2"/>
  <c r="U33" i="2"/>
  <c r="T33" i="2"/>
  <c r="S33" i="2"/>
  <c r="R33" i="2"/>
  <c r="Q33" i="2"/>
  <c r="V34" i="2"/>
  <c r="U34" i="2"/>
  <c r="T34" i="2"/>
  <c r="S34" i="2"/>
  <c r="R34" i="2"/>
  <c r="Q34" i="2"/>
  <c r="V35" i="2"/>
  <c r="U35" i="2"/>
  <c r="T35" i="2"/>
  <c r="S35" i="2"/>
  <c r="R35" i="2"/>
  <c r="Q35" i="2"/>
  <c r="V36" i="2"/>
  <c r="U36" i="2"/>
  <c r="T36" i="2"/>
  <c r="S36" i="2"/>
  <c r="R36" i="2"/>
  <c r="Q36" i="2"/>
  <c r="V37" i="2"/>
  <c r="U37" i="2"/>
  <c r="T37" i="2"/>
  <c r="S37" i="2"/>
  <c r="R37" i="2"/>
  <c r="Q37" i="2"/>
  <c r="V38" i="2"/>
  <c r="U38" i="2"/>
  <c r="T38" i="2"/>
  <c r="S38" i="2"/>
  <c r="R38" i="2"/>
  <c r="Q38" i="2"/>
  <c r="V39" i="2"/>
  <c r="U39" i="2"/>
  <c r="T39" i="2"/>
  <c r="S39" i="2"/>
  <c r="R39" i="2"/>
  <c r="Q39" i="2"/>
  <c r="V40" i="2"/>
  <c r="U40" i="2"/>
  <c r="T40" i="2"/>
  <c r="S40" i="2"/>
  <c r="R40" i="2"/>
  <c r="Q40" i="2"/>
  <c r="V41" i="2"/>
  <c r="U41" i="2"/>
  <c r="T41" i="2"/>
  <c r="S41" i="2"/>
  <c r="R41" i="2"/>
  <c r="Q41" i="2"/>
  <c r="V42" i="2"/>
  <c r="U42" i="2"/>
  <c r="T42" i="2"/>
  <c r="S42" i="2"/>
  <c r="R42" i="2"/>
  <c r="Q42" i="2"/>
  <c r="V43" i="2"/>
  <c r="U43" i="2"/>
  <c r="T43" i="2"/>
  <c r="S43" i="2"/>
  <c r="R43" i="2"/>
  <c r="Q43" i="2"/>
  <c r="V44" i="2"/>
  <c r="U44" i="2"/>
  <c r="T44" i="2"/>
  <c r="S44" i="2"/>
  <c r="R44" i="2"/>
  <c r="Q44" i="2"/>
  <c r="V45" i="2"/>
  <c r="U45" i="2"/>
  <c r="T45" i="2"/>
  <c r="S45" i="2"/>
  <c r="R45" i="2"/>
  <c r="Q45" i="2"/>
  <c r="V46" i="2"/>
  <c r="U46" i="2"/>
  <c r="T46" i="2"/>
  <c r="S46" i="2"/>
  <c r="R46" i="2"/>
  <c r="Q46" i="2"/>
  <c r="V47" i="2"/>
  <c r="U47" i="2"/>
  <c r="T47" i="2"/>
  <c r="S47" i="2"/>
  <c r="R47" i="2"/>
  <c r="Q47" i="2"/>
  <c r="V48" i="2"/>
  <c r="U48" i="2"/>
  <c r="T48" i="2"/>
  <c r="S48" i="2"/>
  <c r="R48" i="2"/>
  <c r="Q48" i="2"/>
  <c r="V49" i="2"/>
  <c r="U49" i="2"/>
  <c r="T49" i="2"/>
  <c r="S49" i="2"/>
  <c r="R49" i="2"/>
  <c r="Q49" i="2"/>
  <c r="V50" i="2"/>
  <c r="U50" i="2"/>
  <c r="T50" i="2"/>
  <c r="S50" i="2"/>
  <c r="R50" i="2"/>
  <c r="Q50" i="2"/>
  <c r="V51" i="2"/>
  <c r="U51" i="2"/>
  <c r="T51" i="2"/>
  <c r="S51" i="2"/>
  <c r="R51" i="2"/>
  <c r="Q51" i="2"/>
  <c r="V52" i="2"/>
  <c r="U52" i="2"/>
  <c r="T52" i="2"/>
  <c r="S52" i="2"/>
  <c r="R52" i="2"/>
  <c r="Q52" i="2"/>
  <c r="V53" i="2"/>
  <c r="U53" i="2"/>
  <c r="T53" i="2"/>
  <c r="S53" i="2"/>
  <c r="R53" i="2"/>
  <c r="Q53" i="2"/>
  <c r="V54" i="2"/>
  <c r="U54" i="2"/>
  <c r="T54" i="2"/>
  <c r="S54" i="2"/>
  <c r="R54" i="2"/>
  <c r="Q54" i="2"/>
  <c r="V55" i="2"/>
  <c r="U55" i="2"/>
  <c r="T55" i="2"/>
  <c r="S55" i="2"/>
  <c r="R55" i="2"/>
  <c r="Q55" i="2"/>
  <c r="V56" i="2"/>
  <c r="U56" i="2"/>
  <c r="T56" i="2"/>
  <c r="S56" i="2"/>
  <c r="R56" i="2"/>
  <c r="Q56" i="2"/>
  <c r="V57" i="2"/>
  <c r="U57" i="2"/>
  <c r="T57" i="2"/>
  <c r="S57" i="2"/>
  <c r="R57" i="2"/>
  <c r="Q57" i="2"/>
  <c r="V58" i="2"/>
  <c r="U58" i="2"/>
  <c r="T58" i="2"/>
  <c r="S58" i="2"/>
  <c r="R58" i="2"/>
  <c r="Q58" i="2"/>
  <c r="V59" i="2"/>
  <c r="U59" i="2"/>
  <c r="T59" i="2"/>
  <c r="S59" i="2"/>
  <c r="R59" i="2"/>
  <c r="Q59" i="2"/>
  <c r="V60" i="2"/>
  <c r="U60" i="2"/>
  <c r="T60" i="2"/>
  <c r="S60" i="2"/>
  <c r="R60" i="2"/>
  <c r="Q60" i="2"/>
  <c r="V61" i="2"/>
  <c r="U61" i="2"/>
  <c r="T61" i="2"/>
  <c r="S61" i="2"/>
  <c r="R61" i="2"/>
  <c r="Q61" i="2"/>
  <c r="V62" i="2"/>
  <c r="U62" i="2"/>
  <c r="T62" i="2"/>
  <c r="S62" i="2"/>
  <c r="R62" i="2"/>
  <c r="Q62" i="2"/>
  <c r="V63" i="2"/>
  <c r="U63" i="2"/>
  <c r="T63" i="2"/>
  <c r="S63" i="2"/>
  <c r="R63" i="2"/>
  <c r="Q63" i="2"/>
  <c r="V64" i="2"/>
  <c r="U64" i="2"/>
  <c r="T64" i="2"/>
  <c r="S64" i="2"/>
  <c r="R64" i="2"/>
  <c r="Q64" i="2"/>
  <c r="V65" i="2"/>
  <c r="U65" i="2"/>
  <c r="T65" i="2"/>
  <c r="S65" i="2"/>
  <c r="R65" i="2"/>
  <c r="Q65" i="2"/>
  <c r="V66" i="2"/>
  <c r="U66" i="2"/>
  <c r="T66" i="2"/>
  <c r="S66" i="2"/>
  <c r="R66" i="2"/>
  <c r="Q66" i="2"/>
  <c r="V67" i="2"/>
  <c r="U67" i="2"/>
  <c r="T67" i="2"/>
  <c r="S67" i="2"/>
  <c r="R67" i="2"/>
  <c r="Q67" i="2"/>
  <c r="V68" i="2"/>
  <c r="U68" i="2"/>
  <c r="T68" i="2"/>
  <c r="S68" i="2"/>
  <c r="R68" i="2"/>
  <c r="Q68" i="2"/>
  <c r="V69" i="2"/>
  <c r="U69" i="2"/>
  <c r="T69" i="2"/>
  <c r="S69" i="2"/>
  <c r="R69" i="2"/>
  <c r="Q69" i="2"/>
  <c r="V70" i="2"/>
  <c r="U70" i="2"/>
  <c r="T70" i="2"/>
  <c r="S70" i="2"/>
  <c r="R70" i="2"/>
  <c r="Q70" i="2"/>
  <c r="V71" i="2"/>
  <c r="U71" i="2"/>
  <c r="T71" i="2"/>
  <c r="S71" i="2"/>
  <c r="R71" i="2"/>
  <c r="Q71" i="2"/>
  <c r="V72" i="2"/>
  <c r="U72" i="2"/>
  <c r="T72" i="2"/>
  <c r="S72" i="2"/>
  <c r="R72" i="2"/>
  <c r="Q72" i="2"/>
  <c r="V73" i="2"/>
  <c r="U73" i="2"/>
  <c r="T73" i="2"/>
  <c r="S73" i="2"/>
  <c r="R73" i="2"/>
  <c r="Q73" i="2"/>
  <c r="V74" i="2"/>
  <c r="U74" i="2"/>
  <c r="T74" i="2"/>
  <c r="S74" i="2"/>
  <c r="R74" i="2"/>
  <c r="Q74" i="2"/>
  <c r="V75" i="2"/>
  <c r="U75" i="2"/>
  <c r="T75" i="2"/>
  <c r="S75" i="2"/>
  <c r="R75" i="2"/>
  <c r="Q75" i="2"/>
  <c r="V76" i="2"/>
  <c r="U76" i="2"/>
  <c r="T76" i="2"/>
  <c r="S76" i="2"/>
  <c r="R76" i="2"/>
  <c r="Q76" i="2"/>
  <c r="V77" i="2"/>
  <c r="U77" i="2"/>
  <c r="T77" i="2"/>
  <c r="S77" i="2"/>
  <c r="R77" i="2"/>
  <c r="Q77" i="2"/>
  <c r="V78" i="2"/>
  <c r="U78" i="2"/>
  <c r="T78" i="2"/>
  <c r="S78" i="2"/>
  <c r="R78" i="2"/>
  <c r="Q78" i="2"/>
  <c r="V79" i="2"/>
  <c r="U79" i="2"/>
  <c r="T79" i="2"/>
  <c r="S79" i="2"/>
  <c r="R79" i="2"/>
  <c r="Q79" i="2"/>
  <c r="V80" i="2"/>
  <c r="U80" i="2"/>
  <c r="T80" i="2"/>
  <c r="S80" i="2"/>
  <c r="R80" i="2"/>
  <c r="Q80" i="2"/>
  <c r="V81" i="2"/>
  <c r="U81" i="2"/>
  <c r="T81" i="2"/>
  <c r="S81" i="2"/>
  <c r="R81" i="2"/>
  <c r="Q81" i="2"/>
  <c r="V82" i="2"/>
  <c r="U82" i="2"/>
  <c r="T82" i="2"/>
  <c r="S82" i="2"/>
  <c r="R82" i="2"/>
  <c r="Q82" i="2"/>
  <c r="V83" i="2"/>
  <c r="U83" i="2"/>
  <c r="T83" i="2"/>
  <c r="S83" i="2"/>
  <c r="R83" i="2"/>
  <c r="Q83" i="2"/>
  <c r="V84" i="2"/>
  <c r="U84" i="2"/>
  <c r="T84" i="2"/>
  <c r="S84" i="2"/>
  <c r="R84" i="2"/>
  <c r="Q84" i="2"/>
  <c r="V85" i="2"/>
  <c r="U85" i="2"/>
  <c r="T85" i="2"/>
  <c r="S85" i="2"/>
  <c r="R85" i="2"/>
  <c r="Q85" i="2"/>
  <c r="V86" i="2"/>
  <c r="U86" i="2"/>
  <c r="T86" i="2"/>
  <c r="S86" i="2"/>
  <c r="R86" i="2"/>
  <c r="Q86" i="2"/>
  <c r="V87" i="2"/>
  <c r="U87" i="2"/>
  <c r="T87" i="2"/>
  <c r="S87" i="2"/>
  <c r="R87" i="2"/>
  <c r="Q87" i="2"/>
  <c r="V88" i="2"/>
  <c r="U88" i="2"/>
  <c r="T88" i="2"/>
  <c r="S88" i="2"/>
  <c r="R88" i="2"/>
  <c r="Q88" i="2"/>
  <c r="C19" i="2"/>
  <c r="D19" i="2"/>
  <c r="E19" i="2"/>
  <c r="F19" i="2"/>
  <c r="G19" i="2"/>
  <c r="L19" i="2"/>
  <c r="M19" i="2"/>
  <c r="C20" i="2"/>
  <c r="D20" i="2"/>
  <c r="E20" i="2"/>
  <c r="F20" i="2"/>
  <c r="G20" i="2"/>
  <c r="L20" i="2"/>
  <c r="M20" i="2"/>
  <c r="C21" i="2"/>
  <c r="D21" i="2"/>
  <c r="E21" i="2"/>
  <c r="F21" i="2"/>
  <c r="G21" i="2"/>
  <c r="L21" i="2"/>
  <c r="M21" i="2"/>
  <c r="C22" i="2"/>
  <c r="D22" i="2"/>
  <c r="E22" i="2"/>
  <c r="F22" i="2"/>
  <c r="G22" i="2"/>
  <c r="L22" i="2"/>
  <c r="M22" i="2"/>
  <c r="C23" i="2"/>
  <c r="D23" i="2"/>
  <c r="E23" i="2"/>
  <c r="F23" i="2"/>
  <c r="G23" i="2"/>
  <c r="L23" i="2"/>
  <c r="M23" i="2"/>
  <c r="C24" i="2"/>
  <c r="D24" i="2"/>
  <c r="E24" i="2"/>
  <c r="F24" i="2"/>
  <c r="G24" i="2"/>
  <c r="L24" i="2"/>
  <c r="M24" i="2"/>
  <c r="C25" i="2"/>
  <c r="D25" i="2"/>
  <c r="E25" i="2"/>
  <c r="F25" i="2"/>
  <c r="G25" i="2"/>
  <c r="L25" i="2"/>
  <c r="M25" i="2"/>
  <c r="C26" i="2"/>
  <c r="D26" i="2"/>
  <c r="E26" i="2"/>
  <c r="F26" i="2"/>
  <c r="G26" i="2"/>
  <c r="L26" i="2"/>
  <c r="M26" i="2"/>
  <c r="C27" i="2"/>
  <c r="D27" i="2"/>
  <c r="E27" i="2"/>
  <c r="F27" i="2"/>
  <c r="G27" i="2"/>
  <c r="L27" i="2"/>
  <c r="M27" i="2"/>
  <c r="C28" i="2"/>
  <c r="D28" i="2"/>
  <c r="E28" i="2"/>
  <c r="F28" i="2"/>
  <c r="G28" i="2"/>
  <c r="L28" i="2"/>
  <c r="M28" i="2"/>
  <c r="C29" i="2"/>
  <c r="D29" i="2"/>
  <c r="E29" i="2"/>
  <c r="F29" i="2"/>
  <c r="G29" i="2"/>
  <c r="L29" i="2"/>
  <c r="M29" i="2"/>
  <c r="C30" i="2"/>
  <c r="D30" i="2"/>
  <c r="E30" i="2"/>
  <c r="F30" i="2"/>
  <c r="G30" i="2"/>
  <c r="L30" i="2"/>
  <c r="M30" i="2"/>
  <c r="C31" i="2"/>
  <c r="D31" i="2"/>
  <c r="E31" i="2"/>
  <c r="F31" i="2"/>
  <c r="G31" i="2"/>
  <c r="L31" i="2"/>
  <c r="M31" i="2"/>
  <c r="C32" i="2"/>
  <c r="D32" i="2"/>
  <c r="E32" i="2"/>
  <c r="F32" i="2"/>
  <c r="G32" i="2"/>
  <c r="L32" i="2"/>
  <c r="M32" i="2"/>
  <c r="C33" i="2"/>
  <c r="D33" i="2"/>
  <c r="E33" i="2"/>
  <c r="F33" i="2"/>
  <c r="G33" i="2"/>
  <c r="L33" i="2"/>
  <c r="M33" i="2"/>
  <c r="C34" i="2"/>
  <c r="D34" i="2"/>
  <c r="E34" i="2"/>
  <c r="F34" i="2"/>
  <c r="G34" i="2"/>
  <c r="L34" i="2"/>
  <c r="M34" i="2"/>
  <c r="C35" i="2"/>
  <c r="D35" i="2"/>
  <c r="E35" i="2"/>
  <c r="F35" i="2"/>
  <c r="G35" i="2"/>
  <c r="L35" i="2"/>
  <c r="M35" i="2"/>
  <c r="C36" i="2"/>
  <c r="D36" i="2"/>
  <c r="E36" i="2"/>
  <c r="F36" i="2"/>
  <c r="G36" i="2"/>
  <c r="L36" i="2"/>
  <c r="M36" i="2"/>
  <c r="C37" i="2"/>
  <c r="D37" i="2"/>
  <c r="E37" i="2"/>
  <c r="F37" i="2"/>
  <c r="G37" i="2"/>
  <c r="L37" i="2"/>
  <c r="M37" i="2"/>
  <c r="C38" i="2"/>
  <c r="D38" i="2"/>
  <c r="E38" i="2"/>
  <c r="F38" i="2"/>
  <c r="G38" i="2"/>
  <c r="L38" i="2"/>
  <c r="M38" i="2"/>
  <c r="C39" i="2"/>
  <c r="D39" i="2"/>
  <c r="E39" i="2"/>
  <c r="F39" i="2"/>
  <c r="G39" i="2"/>
  <c r="L39" i="2"/>
  <c r="M39" i="2"/>
  <c r="C40" i="2"/>
  <c r="D40" i="2"/>
  <c r="E40" i="2"/>
  <c r="F40" i="2"/>
  <c r="G40" i="2"/>
  <c r="L40" i="2"/>
  <c r="M40" i="2"/>
  <c r="C41" i="2"/>
  <c r="D41" i="2"/>
  <c r="E41" i="2"/>
  <c r="F41" i="2"/>
  <c r="G41" i="2"/>
  <c r="L41" i="2"/>
  <c r="M41" i="2"/>
  <c r="C42" i="2"/>
  <c r="D42" i="2"/>
  <c r="E42" i="2"/>
  <c r="F42" i="2"/>
  <c r="G42" i="2"/>
  <c r="L42" i="2"/>
  <c r="M42" i="2"/>
  <c r="C43" i="2"/>
  <c r="D43" i="2"/>
  <c r="E43" i="2"/>
  <c r="F43" i="2"/>
  <c r="G43" i="2"/>
  <c r="L43" i="2"/>
  <c r="M43" i="2"/>
  <c r="C44" i="2"/>
  <c r="D44" i="2"/>
  <c r="E44" i="2"/>
  <c r="F44" i="2"/>
  <c r="G44" i="2"/>
  <c r="L44" i="2"/>
  <c r="M44" i="2"/>
  <c r="C45" i="2"/>
  <c r="D45" i="2"/>
  <c r="E45" i="2"/>
  <c r="F45" i="2"/>
  <c r="G45" i="2"/>
  <c r="L45" i="2"/>
  <c r="M45" i="2"/>
  <c r="C46" i="2"/>
  <c r="D46" i="2"/>
  <c r="E46" i="2"/>
  <c r="F46" i="2"/>
  <c r="G46" i="2"/>
  <c r="L46" i="2"/>
  <c r="M46" i="2"/>
  <c r="C47" i="2"/>
  <c r="D47" i="2"/>
  <c r="E47" i="2"/>
  <c r="F47" i="2"/>
  <c r="G47" i="2"/>
  <c r="L47" i="2"/>
  <c r="M47" i="2"/>
  <c r="C48" i="2"/>
  <c r="D48" i="2"/>
  <c r="E48" i="2"/>
  <c r="F48" i="2"/>
  <c r="G48" i="2"/>
  <c r="L48" i="2"/>
  <c r="M48" i="2"/>
  <c r="C49" i="2"/>
  <c r="D49" i="2"/>
  <c r="E49" i="2"/>
  <c r="F49" i="2"/>
  <c r="G49" i="2"/>
  <c r="L49" i="2"/>
  <c r="M49" i="2"/>
  <c r="C50" i="2"/>
  <c r="D50" i="2"/>
  <c r="E50" i="2"/>
  <c r="F50" i="2"/>
  <c r="G50" i="2"/>
  <c r="L50" i="2"/>
  <c r="M50" i="2"/>
  <c r="C51" i="2"/>
  <c r="D51" i="2"/>
  <c r="E51" i="2"/>
  <c r="F51" i="2"/>
  <c r="G51" i="2"/>
  <c r="L51" i="2"/>
  <c r="M51" i="2"/>
  <c r="C52" i="2"/>
  <c r="D52" i="2"/>
  <c r="E52" i="2"/>
  <c r="F52" i="2"/>
  <c r="G52" i="2"/>
  <c r="L52" i="2"/>
  <c r="M52" i="2"/>
  <c r="C53" i="2"/>
  <c r="D53" i="2"/>
  <c r="E53" i="2"/>
  <c r="F53" i="2"/>
  <c r="G53" i="2"/>
  <c r="L53" i="2"/>
  <c r="M53" i="2"/>
  <c r="C54" i="2"/>
  <c r="D54" i="2"/>
  <c r="E54" i="2"/>
  <c r="F54" i="2"/>
  <c r="G54" i="2"/>
  <c r="L54" i="2"/>
  <c r="M54" i="2"/>
  <c r="C55" i="2"/>
  <c r="D55" i="2"/>
  <c r="E55" i="2"/>
  <c r="F55" i="2"/>
  <c r="G55" i="2"/>
  <c r="L55" i="2"/>
  <c r="M55" i="2"/>
  <c r="C56" i="2"/>
  <c r="D56" i="2"/>
  <c r="E56" i="2"/>
  <c r="F56" i="2"/>
  <c r="G56" i="2"/>
  <c r="L56" i="2"/>
  <c r="M56" i="2"/>
  <c r="C57" i="2"/>
  <c r="D57" i="2"/>
  <c r="E57" i="2"/>
  <c r="F57" i="2"/>
  <c r="G57" i="2"/>
  <c r="L57" i="2"/>
  <c r="M57" i="2"/>
  <c r="C58" i="2"/>
  <c r="D58" i="2"/>
  <c r="E58" i="2"/>
  <c r="F58" i="2"/>
  <c r="G58" i="2"/>
  <c r="L58" i="2"/>
  <c r="M58" i="2"/>
  <c r="C59" i="2"/>
  <c r="D59" i="2"/>
  <c r="E59" i="2"/>
  <c r="F59" i="2"/>
  <c r="G59" i="2"/>
  <c r="L59" i="2"/>
  <c r="M59" i="2"/>
  <c r="C60" i="2"/>
  <c r="D60" i="2"/>
  <c r="E60" i="2"/>
  <c r="F60" i="2"/>
  <c r="G60" i="2"/>
  <c r="L60" i="2"/>
  <c r="M60" i="2"/>
  <c r="C61" i="2"/>
  <c r="D61" i="2"/>
  <c r="E61" i="2"/>
  <c r="F61" i="2"/>
  <c r="G61" i="2"/>
  <c r="L61" i="2"/>
  <c r="M61" i="2"/>
  <c r="C62" i="2"/>
  <c r="D62" i="2"/>
  <c r="E62" i="2"/>
  <c r="F62" i="2"/>
  <c r="G62" i="2"/>
  <c r="L62" i="2"/>
  <c r="M62" i="2"/>
  <c r="C63" i="2"/>
  <c r="D63" i="2"/>
  <c r="E63" i="2"/>
  <c r="F63" i="2"/>
  <c r="G63" i="2"/>
  <c r="L63" i="2"/>
  <c r="M63" i="2"/>
  <c r="C64" i="2"/>
  <c r="D64" i="2"/>
  <c r="E64" i="2"/>
  <c r="F64" i="2"/>
  <c r="G64" i="2"/>
  <c r="L64" i="2"/>
  <c r="M64" i="2"/>
  <c r="C65" i="2"/>
  <c r="D65" i="2"/>
  <c r="E65" i="2"/>
  <c r="F65" i="2"/>
  <c r="G65" i="2"/>
  <c r="L65" i="2"/>
  <c r="M65" i="2"/>
  <c r="C66" i="2"/>
  <c r="D66" i="2"/>
  <c r="E66" i="2"/>
  <c r="F66" i="2"/>
  <c r="G66" i="2"/>
  <c r="L66" i="2"/>
  <c r="M66" i="2"/>
  <c r="C67" i="2"/>
  <c r="D67" i="2"/>
  <c r="E67" i="2"/>
  <c r="F67" i="2"/>
  <c r="G67" i="2"/>
  <c r="L67" i="2"/>
  <c r="M67" i="2"/>
  <c r="C68" i="2"/>
  <c r="D68" i="2"/>
  <c r="E68" i="2"/>
  <c r="F68" i="2"/>
  <c r="G68" i="2"/>
  <c r="L68" i="2"/>
  <c r="M68" i="2"/>
  <c r="C69" i="2"/>
  <c r="D69" i="2"/>
  <c r="E69" i="2"/>
  <c r="F69" i="2"/>
  <c r="G69" i="2"/>
  <c r="L69" i="2"/>
  <c r="M69" i="2"/>
  <c r="C70" i="2"/>
  <c r="D70" i="2"/>
  <c r="E70" i="2"/>
  <c r="F70" i="2"/>
  <c r="G70" i="2"/>
  <c r="L70" i="2"/>
  <c r="M70" i="2"/>
  <c r="C71" i="2"/>
  <c r="D71" i="2"/>
  <c r="E71" i="2"/>
  <c r="F71" i="2"/>
  <c r="G71" i="2"/>
  <c r="L71" i="2"/>
  <c r="M71" i="2"/>
  <c r="C72" i="2"/>
  <c r="D72" i="2"/>
  <c r="E72" i="2"/>
  <c r="F72" i="2"/>
  <c r="G72" i="2"/>
  <c r="L72" i="2"/>
  <c r="M72" i="2"/>
  <c r="C73" i="2"/>
  <c r="D73" i="2"/>
  <c r="E73" i="2"/>
  <c r="F73" i="2"/>
  <c r="G73" i="2"/>
  <c r="L73" i="2"/>
  <c r="M73" i="2"/>
  <c r="C74" i="2"/>
  <c r="D74" i="2"/>
  <c r="E74" i="2"/>
  <c r="F74" i="2"/>
  <c r="G74" i="2"/>
  <c r="L74" i="2"/>
  <c r="M74" i="2"/>
  <c r="C75" i="2"/>
  <c r="D75" i="2"/>
  <c r="E75" i="2"/>
  <c r="F75" i="2"/>
  <c r="G75" i="2"/>
  <c r="L75" i="2"/>
  <c r="M75" i="2"/>
  <c r="C76" i="2"/>
  <c r="D76" i="2"/>
  <c r="E76" i="2"/>
  <c r="F76" i="2"/>
  <c r="G76" i="2"/>
  <c r="L76" i="2"/>
  <c r="M76" i="2"/>
  <c r="C77" i="2"/>
  <c r="D77" i="2"/>
  <c r="E77" i="2"/>
  <c r="F77" i="2"/>
  <c r="G77" i="2"/>
  <c r="L77" i="2"/>
  <c r="M77" i="2"/>
  <c r="C78" i="2"/>
  <c r="D78" i="2"/>
  <c r="E78" i="2"/>
  <c r="F78" i="2"/>
  <c r="G78" i="2"/>
  <c r="L78" i="2"/>
  <c r="M78" i="2"/>
  <c r="C79" i="2"/>
  <c r="D79" i="2"/>
  <c r="E79" i="2"/>
  <c r="F79" i="2"/>
  <c r="G79" i="2"/>
  <c r="L79" i="2"/>
  <c r="M79" i="2"/>
  <c r="C80" i="2"/>
  <c r="D80" i="2"/>
  <c r="E80" i="2"/>
  <c r="F80" i="2"/>
  <c r="G80" i="2"/>
  <c r="L80" i="2"/>
  <c r="M80" i="2"/>
  <c r="C81" i="2"/>
  <c r="D81" i="2"/>
  <c r="E81" i="2"/>
  <c r="F81" i="2"/>
  <c r="G81" i="2"/>
  <c r="L81" i="2"/>
  <c r="M81" i="2"/>
  <c r="C82" i="2"/>
  <c r="D82" i="2"/>
  <c r="E82" i="2"/>
  <c r="F82" i="2"/>
  <c r="G82" i="2"/>
  <c r="L82" i="2"/>
  <c r="M82" i="2"/>
  <c r="C83" i="2"/>
  <c r="D83" i="2"/>
  <c r="E83" i="2"/>
  <c r="F83" i="2"/>
  <c r="G83" i="2"/>
  <c r="L83" i="2"/>
  <c r="M83" i="2"/>
  <c r="C84" i="2"/>
  <c r="D84" i="2"/>
  <c r="E84" i="2"/>
  <c r="F84" i="2"/>
  <c r="G84" i="2"/>
  <c r="L84" i="2"/>
  <c r="M84" i="2"/>
  <c r="C85" i="2"/>
  <c r="D85" i="2"/>
  <c r="E85" i="2"/>
  <c r="F85" i="2"/>
  <c r="G85" i="2"/>
  <c r="L85" i="2"/>
  <c r="M85" i="2"/>
  <c r="C86" i="2"/>
  <c r="D86" i="2"/>
  <c r="E86" i="2"/>
  <c r="F86" i="2"/>
  <c r="G86" i="2"/>
  <c r="L86" i="2"/>
  <c r="M86" i="2"/>
  <c r="C87" i="2"/>
  <c r="D87" i="2"/>
  <c r="E87" i="2"/>
  <c r="F87" i="2"/>
  <c r="G87" i="2"/>
  <c r="L87" i="2"/>
  <c r="M87" i="2"/>
  <c r="C88" i="2"/>
  <c r="D88" i="2"/>
  <c r="E88" i="2"/>
  <c r="F88" i="2"/>
  <c r="G88" i="2"/>
  <c r="L88" i="2"/>
  <c r="M88" i="2"/>
  <c r="P89" i="2"/>
  <c r="M89" i="2"/>
  <c r="L89" i="2"/>
  <c r="C89" i="2"/>
  <c r="D89" i="2"/>
  <c r="E89" i="2"/>
  <c r="F89" i="2"/>
  <c r="G89" i="2"/>
  <c r="V90" i="2"/>
  <c r="U90" i="2"/>
  <c r="T90" i="2"/>
  <c r="S90" i="2"/>
  <c r="R90" i="2"/>
  <c r="Q90" i="2"/>
  <c r="V91" i="2"/>
  <c r="U91" i="2"/>
  <c r="T91" i="2"/>
  <c r="S91" i="2"/>
  <c r="R91" i="2"/>
  <c r="Q91" i="2"/>
  <c r="V92" i="2"/>
  <c r="U92" i="2"/>
  <c r="T92" i="2"/>
  <c r="S92" i="2"/>
  <c r="R92" i="2"/>
  <c r="Q92" i="2"/>
  <c r="V93" i="2"/>
  <c r="U93" i="2"/>
  <c r="T93" i="2"/>
  <c r="S93" i="2"/>
  <c r="R93" i="2"/>
  <c r="Q93" i="2"/>
  <c r="V94" i="2"/>
  <c r="U94" i="2"/>
  <c r="T94" i="2"/>
  <c r="S94" i="2"/>
  <c r="R94" i="2"/>
  <c r="Q94" i="2"/>
  <c r="V95" i="2"/>
  <c r="U95" i="2"/>
  <c r="T95" i="2"/>
  <c r="S95" i="2"/>
  <c r="R95" i="2"/>
  <c r="Q95" i="2"/>
  <c r="V96" i="2"/>
  <c r="U96" i="2"/>
  <c r="T96" i="2"/>
  <c r="S96" i="2"/>
  <c r="R96" i="2"/>
  <c r="Q96" i="2"/>
  <c r="V97" i="2"/>
  <c r="U97" i="2"/>
  <c r="T97" i="2"/>
  <c r="S97" i="2"/>
  <c r="R97" i="2"/>
  <c r="Q97" i="2"/>
  <c r="V98" i="2"/>
  <c r="U98" i="2"/>
  <c r="T98" i="2"/>
  <c r="S98" i="2"/>
  <c r="R98" i="2"/>
  <c r="Q98" i="2"/>
  <c r="V99" i="2"/>
  <c r="U99" i="2"/>
  <c r="T99" i="2"/>
  <c r="S99" i="2"/>
  <c r="R99" i="2"/>
  <c r="Q99" i="2"/>
  <c r="V100" i="2"/>
  <c r="U100" i="2"/>
  <c r="T100" i="2"/>
  <c r="S100" i="2"/>
  <c r="R100" i="2"/>
  <c r="Q100" i="2"/>
  <c r="V101" i="2"/>
  <c r="U101" i="2"/>
  <c r="T101" i="2"/>
  <c r="S101" i="2"/>
  <c r="R101" i="2"/>
  <c r="Q101" i="2"/>
  <c r="V102" i="2"/>
  <c r="U102" i="2"/>
  <c r="T102" i="2"/>
  <c r="S102" i="2"/>
  <c r="R102" i="2"/>
  <c r="Q102" i="2"/>
  <c r="V103" i="2"/>
  <c r="U103" i="2"/>
  <c r="T103" i="2"/>
  <c r="S103" i="2"/>
  <c r="R103" i="2"/>
  <c r="Q103" i="2"/>
  <c r="V104" i="2"/>
  <c r="U104" i="2"/>
  <c r="T104" i="2"/>
  <c r="S104" i="2"/>
  <c r="R104" i="2"/>
  <c r="Q104" i="2"/>
  <c r="V105" i="2"/>
  <c r="U105" i="2"/>
  <c r="T105" i="2"/>
  <c r="S105" i="2"/>
  <c r="R105" i="2"/>
  <c r="Q105" i="2"/>
  <c r="V106" i="2"/>
  <c r="U106" i="2"/>
  <c r="T106" i="2"/>
  <c r="S106" i="2"/>
  <c r="R106" i="2"/>
  <c r="Q106" i="2"/>
  <c r="V107" i="2"/>
  <c r="U107" i="2"/>
  <c r="T107" i="2"/>
  <c r="S107" i="2"/>
  <c r="R107" i="2"/>
  <c r="Q107" i="2"/>
  <c r="V108" i="2"/>
  <c r="U108" i="2"/>
  <c r="T108" i="2"/>
  <c r="S108" i="2"/>
  <c r="R108" i="2"/>
  <c r="Q108" i="2"/>
  <c r="V109" i="2"/>
  <c r="U109" i="2"/>
  <c r="T109" i="2"/>
  <c r="S109" i="2"/>
  <c r="R109" i="2"/>
  <c r="Q109" i="2"/>
  <c r="V110" i="2"/>
  <c r="U110" i="2"/>
  <c r="T110" i="2"/>
  <c r="S110" i="2"/>
  <c r="R110" i="2"/>
  <c r="Q110" i="2"/>
  <c r="V111" i="2"/>
  <c r="U111" i="2"/>
  <c r="T111" i="2"/>
  <c r="S111" i="2"/>
  <c r="R111" i="2"/>
  <c r="Q111" i="2"/>
  <c r="V112" i="2"/>
  <c r="U112" i="2"/>
  <c r="T112" i="2"/>
  <c r="S112" i="2"/>
  <c r="R112" i="2"/>
  <c r="Q112" i="2"/>
  <c r="V113" i="2"/>
  <c r="U113" i="2"/>
  <c r="T113" i="2"/>
  <c r="S113" i="2"/>
  <c r="R113" i="2"/>
  <c r="Q113" i="2"/>
  <c r="V114" i="2"/>
  <c r="U114" i="2"/>
  <c r="T114" i="2"/>
  <c r="S114" i="2"/>
  <c r="R114" i="2"/>
  <c r="Q114" i="2"/>
  <c r="V115" i="2"/>
  <c r="U115" i="2"/>
  <c r="T115" i="2"/>
  <c r="S115" i="2"/>
  <c r="R115" i="2"/>
  <c r="Q115" i="2"/>
  <c r="V116" i="2"/>
  <c r="U116" i="2"/>
  <c r="T116" i="2"/>
  <c r="S116" i="2"/>
  <c r="R116" i="2"/>
  <c r="Q116" i="2"/>
  <c r="V117" i="2"/>
  <c r="U117" i="2"/>
  <c r="T117" i="2"/>
  <c r="S117" i="2"/>
  <c r="R117" i="2"/>
  <c r="Q117" i="2"/>
  <c r="V118" i="2"/>
  <c r="U118" i="2"/>
  <c r="T118" i="2"/>
  <c r="S118" i="2"/>
  <c r="R118" i="2"/>
  <c r="Q118" i="2"/>
  <c r="V119" i="2"/>
  <c r="U119" i="2"/>
  <c r="T119" i="2"/>
  <c r="S119" i="2"/>
  <c r="R119" i="2"/>
  <c r="Q119" i="2"/>
  <c r="V120" i="2"/>
  <c r="U120" i="2"/>
  <c r="T120" i="2"/>
  <c r="S120" i="2"/>
  <c r="R120" i="2"/>
  <c r="Q120" i="2"/>
  <c r="V121" i="2"/>
  <c r="U121" i="2"/>
  <c r="T121" i="2"/>
  <c r="S121" i="2"/>
  <c r="R121" i="2"/>
  <c r="Q121" i="2"/>
  <c r="V122" i="2"/>
  <c r="U122" i="2"/>
  <c r="T122" i="2"/>
  <c r="S122" i="2"/>
  <c r="R122" i="2"/>
  <c r="Q122" i="2"/>
  <c r="V123" i="2"/>
  <c r="U123" i="2"/>
  <c r="T123" i="2"/>
  <c r="S123" i="2"/>
  <c r="R123" i="2"/>
  <c r="Q123" i="2"/>
  <c r="V124" i="2"/>
  <c r="U124" i="2"/>
  <c r="T124" i="2"/>
  <c r="S124" i="2"/>
  <c r="R124" i="2"/>
  <c r="Q124" i="2"/>
  <c r="C90" i="2"/>
  <c r="D90" i="2"/>
  <c r="E90" i="2"/>
  <c r="F90" i="2"/>
  <c r="G90" i="2"/>
  <c r="L90" i="2"/>
  <c r="M90" i="2"/>
  <c r="C91" i="2"/>
  <c r="D91" i="2"/>
  <c r="E91" i="2"/>
  <c r="F91" i="2"/>
  <c r="G91" i="2"/>
  <c r="L91" i="2"/>
  <c r="M91" i="2"/>
  <c r="C92" i="2"/>
  <c r="D92" i="2"/>
  <c r="E92" i="2"/>
  <c r="F92" i="2"/>
  <c r="G92" i="2"/>
  <c r="L92" i="2"/>
  <c r="M92" i="2"/>
  <c r="C93" i="2"/>
  <c r="D93" i="2"/>
  <c r="E93" i="2"/>
  <c r="F93" i="2"/>
  <c r="G93" i="2"/>
  <c r="L93" i="2"/>
  <c r="M93" i="2"/>
  <c r="C94" i="2"/>
  <c r="D94" i="2"/>
  <c r="E94" i="2"/>
  <c r="F94" i="2"/>
  <c r="G94" i="2"/>
  <c r="L94" i="2"/>
  <c r="M94" i="2"/>
  <c r="C95" i="2"/>
  <c r="D95" i="2"/>
  <c r="E95" i="2"/>
  <c r="F95" i="2"/>
  <c r="G95" i="2"/>
  <c r="L95" i="2"/>
  <c r="M95" i="2"/>
  <c r="C96" i="2"/>
  <c r="D96" i="2"/>
  <c r="E96" i="2"/>
  <c r="F96" i="2"/>
  <c r="G96" i="2"/>
  <c r="L96" i="2"/>
  <c r="M96" i="2"/>
  <c r="C97" i="2"/>
  <c r="D97" i="2"/>
  <c r="E97" i="2"/>
  <c r="F97" i="2"/>
  <c r="G97" i="2"/>
  <c r="L97" i="2"/>
  <c r="M97" i="2"/>
  <c r="C98" i="2"/>
  <c r="D98" i="2"/>
  <c r="E98" i="2"/>
  <c r="F98" i="2"/>
  <c r="G98" i="2"/>
  <c r="L98" i="2"/>
  <c r="M98" i="2"/>
  <c r="C99" i="2"/>
  <c r="D99" i="2"/>
  <c r="E99" i="2"/>
  <c r="F99" i="2"/>
  <c r="G99" i="2"/>
  <c r="L99" i="2"/>
  <c r="M99" i="2"/>
  <c r="C100" i="2"/>
  <c r="D100" i="2"/>
  <c r="E100" i="2"/>
  <c r="F100" i="2"/>
  <c r="G100" i="2"/>
  <c r="L100" i="2"/>
  <c r="M100" i="2"/>
  <c r="C101" i="2"/>
  <c r="D101" i="2"/>
  <c r="E101" i="2"/>
  <c r="F101" i="2"/>
  <c r="G101" i="2"/>
  <c r="L101" i="2"/>
  <c r="M101" i="2"/>
  <c r="C102" i="2"/>
  <c r="D102" i="2"/>
  <c r="E102" i="2"/>
  <c r="F102" i="2"/>
  <c r="G102" i="2"/>
  <c r="L102" i="2"/>
  <c r="M102" i="2"/>
  <c r="C103" i="2"/>
  <c r="D103" i="2"/>
  <c r="E103" i="2"/>
  <c r="F103" i="2"/>
  <c r="G103" i="2"/>
  <c r="L103" i="2"/>
  <c r="M103" i="2"/>
  <c r="C104" i="2"/>
  <c r="D104" i="2"/>
  <c r="E104" i="2"/>
  <c r="F104" i="2"/>
  <c r="G104" i="2"/>
  <c r="L104" i="2"/>
  <c r="M104" i="2"/>
  <c r="C105" i="2"/>
  <c r="D105" i="2"/>
  <c r="E105" i="2"/>
  <c r="F105" i="2"/>
  <c r="G105" i="2"/>
  <c r="L105" i="2"/>
  <c r="M105" i="2"/>
  <c r="C106" i="2"/>
  <c r="D106" i="2"/>
  <c r="E106" i="2"/>
  <c r="F106" i="2"/>
  <c r="G106" i="2"/>
  <c r="L106" i="2"/>
  <c r="M106" i="2"/>
  <c r="C107" i="2"/>
  <c r="D107" i="2"/>
  <c r="E107" i="2"/>
  <c r="F107" i="2"/>
  <c r="G107" i="2"/>
  <c r="L107" i="2"/>
  <c r="M107" i="2"/>
  <c r="C108" i="2"/>
  <c r="D108" i="2"/>
  <c r="E108" i="2"/>
  <c r="F108" i="2"/>
  <c r="G108" i="2"/>
  <c r="L108" i="2"/>
  <c r="M108" i="2"/>
  <c r="C109" i="2"/>
  <c r="D109" i="2"/>
  <c r="E109" i="2"/>
  <c r="F109" i="2"/>
  <c r="G109" i="2"/>
  <c r="L109" i="2"/>
  <c r="M109" i="2"/>
  <c r="C110" i="2"/>
  <c r="D110" i="2"/>
  <c r="E110" i="2"/>
  <c r="F110" i="2"/>
  <c r="G110" i="2"/>
  <c r="L110" i="2"/>
  <c r="M110" i="2"/>
  <c r="C111" i="2"/>
  <c r="D111" i="2"/>
  <c r="E111" i="2"/>
  <c r="F111" i="2"/>
  <c r="G111" i="2"/>
  <c r="L111" i="2"/>
  <c r="M111" i="2"/>
  <c r="C112" i="2"/>
  <c r="D112" i="2"/>
  <c r="E112" i="2"/>
  <c r="F112" i="2"/>
  <c r="G112" i="2"/>
  <c r="L112" i="2"/>
  <c r="M112" i="2"/>
  <c r="C113" i="2"/>
  <c r="D113" i="2"/>
  <c r="E113" i="2"/>
  <c r="F113" i="2"/>
  <c r="G113" i="2"/>
  <c r="L113" i="2"/>
  <c r="M113" i="2"/>
  <c r="C114" i="2"/>
  <c r="D114" i="2"/>
  <c r="E114" i="2"/>
  <c r="F114" i="2"/>
  <c r="G114" i="2"/>
  <c r="L114" i="2"/>
  <c r="M114" i="2"/>
  <c r="C115" i="2"/>
  <c r="D115" i="2"/>
  <c r="E115" i="2"/>
  <c r="F115" i="2"/>
  <c r="G115" i="2"/>
  <c r="L115" i="2"/>
  <c r="M115" i="2"/>
  <c r="C116" i="2"/>
  <c r="D116" i="2"/>
  <c r="E116" i="2"/>
  <c r="F116" i="2"/>
  <c r="G116" i="2"/>
  <c r="L116" i="2"/>
  <c r="M116" i="2"/>
  <c r="C117" i="2"/>
  <c r="D117" i="2"/>
  <c r="E117" i="2"/>
  <c r="F117" i="2"/>
  <c r="G117" i="2"/>
  <c r="L117" i="2"/>
  <c r="M117" i="2"/>
  <c r="C118" i="2"/>
  <c r="D118" i="2"/>
  <c r="E118" i="2"/>
  <c r="F118" i="2"/>
  <c r="G118" i="2"/>
  <c r="L118" i="2"/>
  <c r="M118" i="2"/>
  <c r="C119" i="2"/>
  <c r="D119" i="2"/>
  <c r="E119" i="2"/>
  <c r="F119" i="2"/>
  <c r="G119" i="2"/>
  <c r="L119" i="2"/>
  <c r="M119" i="2"/>
  <c r="C120" i="2"/>
  <c r="D120" i="2"/>
  <c r="E120" i="2"/>
  <c r="F120" i="2"/>
  <c r="G120" i="2"/>
  <c r="L120" i="2"/>
  <c r="M120" i="2"/>
  <c r="C121" i="2"/>
  <c r="D121" i="2"/>
  <c r="E121" i="2"/>
  <c r="F121" i="2"/>
  <c r="G121" i="2"/>
  <c r="L121" i="2"/>
  <c r="M121" i="2"/>
  <c r="C122" i="2"/>
  <c r="D122" i="2"/>
  <c r="E122" i="2"/>
  <c r="F122" i="2"/>
  <c r="G122" i="2"/>
  <c r="L122" i="2"/>
  <c r="M122" i="2"/>
  <c r="C123" i="2"/>
  <c r="D123" i="2"/>
  <c r="E123" i="2"/>
  <c r="F123" i="2"/>
  <c r="G123" i="2"/>
  <c r="L123" i="2"/>
  <c r="M123" i="2"/>
  <c r="C124" i="2"/>
  <c r="D124" i="2"/>
  <c r="E124" i="2"/>
  <c r="F124" i="2"/>
  <c r="G124" i="2"/>
  <c r="L124" i="2"/>
  <c r="M124" i="2"/>
  <c r="V125" i="2"/>
  <c r="U125" i="2"/>
  <c r="T125" i="2"/>
  <c r="S125" i="2"/>
  <c r="R125" i="2"/>
  <c r="Q125" i="2"/>
  <c r="V126" i="2"/>
  <c r="U126" i="2"/>
  <c r="T126" i="2"/>
  <c r="S126" i="2"/>
  <c r="R126" i="2"/>
  <c r="Q126" i="2"/>
  <c r="V127" i="2"/>
  <c r="U127" i="2"/>
  <c r="T127" i="2"/>
  <c r="S127" i="2"/>
  <c r="R127" i="2"/>
  <c r="Q127" i="2"/>
  <c r="V128" i="2"/>
  <c r="U128" i="2"/>
  <c r="T128" i="2"/>
  <c r="S128" i="2"/>
  <c r="R128" i="2"/>
  <c r="Q128" i="2"/>
  <c r="V129" i="2"/>
  <c r="U129" i="2"/>
  <c r="T129" i="2"/>
  <c r="S129" i="2"/>
  <c r="R129" i="2"/>
  <c r="Q129" i="2"/>
  <c r="V130" i="2"/>
  <c r="U130" i="2"/>
  <c r="T130" i="2"/>
  <c r="S130" i="2"/>
  <c r="R130" i="2"/>
  <c r="Q130" i="2"/>
  <c r="V131" i="2"/>
  <c r="U131" i="2"/>
  <c r="T131" i="2"/>
  <c r="S131" i="2"/>
  <c r="R131" i="2"/>
  <c r="Q131" i="2"/>
  <c r="V132" i="2"/>
  <c r="U132" i="2"/>
  <c r="T132" i="2"/>
  <c r="S132" i="2"/>
  <c r="R132" i="2"/>
  <c r="Q132" i="2"/>
  <c r="V133" i="2"/>
  <c r="U133" i="2"/>
  <c r="T133" i="2"/>
  <c r="S133" i="2"/>
  <c r="R133" i="2"/>
  <c r="Q133" i="2"/>
  <c r="V134" i="2"/>
  <c r="U134" i="2"/>
  <c r="T134" i="2"/>
  <c r="S134" i="2"/>
  <c r="R134" i="2"/>
  <c r="Q134" i="2"/>
  <c r="V135" i="2"/>
  <c r="U135" i="2"/>
  <c r="T135" i="2"/>
  <c r="S135" i="2"/>
  <c r="R135" i="2"/>
  <c r="Q135" i="2"/>
  <c r="V136" i="2"/>
  <c r="U136" i="2"/>
  <c r="T136" i="2"/>
  <c r="S136" i="2"/>
  <c r="R136" i="2"/>
  <c r="Q136" i="2"/>
  <c r="V137" i="2"/>
  <c r="U137" i="2"/>
  <c r="T137" i="2"/>
  <c r="S137" i="2"/>
  <c r="R137" i="2"/>
  <c r="Q137" i="2"/>
  <c r="V138" i="2"/>
  <c r="U138" i="2"/>
  <c r="T138" i="2"/>
  <c r="S138" i="2"/>
  <c r="R138" i="2"/>
  <c r="Q138" i="2"/>
  <c r="V139" i="2"/>
  <c r="U139" i="2"/>
  <c r="T139" i="2"/>
  <c r="S139" i="2"/>
  <c r="R139" i="2"/>
  <c r="Q139" i="2"/>
  <c r="V140" i="2"/>
  <c r="U140" i="2"/>
  <c r="T140" i="2"/>
  <c r="S140" i="2"/>
  <c r="R140" i="2"/>
  <c r="Q140" i="2"/>
  <c r="V141" i="2"/>
  <c r="U141" i="2"/>
  <c r="T141" i="2"/>
  <c r="S141" i="2"/>
  <c r="R141" i="2"/>
  <c r="Q141" i="2"/>
  <c r="V142" i="2"/>
  <c r="U142" i="2"/>
  <c r="T142" i="2"/>
  <c r="S142" i="2"/>
  <c r="R142" i="2"/>
  <c r="Q142" i="2"/>
  <c r="C125" i="2"/>
  <c r="D125" i="2"/>
  <c r="E125" i="2"/>
  <c r="F125" i="2"/>
  <c r="G125" i="2"/>
  <c r="L125" i="2"/>
  <c r="M125" i="2"/>
  <c r="C126" i="2"/>
  <c r="D126" i="2"/>
  <c r="E126" i="2"/>
  <c r="F126" i="2"/>
  <c r="G126" i="2"/>
  <c r="L126" i="2"/>
  <c r="M126" i="2"/>
  <c r="C127" i="2"/>
  <c r="D127" i="2"/>
  <c r="E127" i="2"/>
  <c r="F127" i="2"/>
  <c r="G127" i="2"/>
  <c r="L127" i="2"/>
  <c r="M127" i="2"/>
  <c r="C128" i="2"/>
  <c r="D128" i="2"/>
  <c r="E128" i="2"/>
  <c r="F128" i="2"/>
  <c r="G128" i="2"/>
  <c r="L128" i="2"/>
  <c r="M128" i="2"/>
  <c r="C129" i="2"/>
  <c r="D129" i="2"/>
  <c r="E129" i="2"/>
  <c r="F129" i="2"/>
  <c r="G129" i="2"/>
  <c r="L129" i="2"/>
  <c r="M129" i="2"/>
  <c r="C130" i="2"/>
  <c r="D130" i="2"/>
  <c r="E130" i="2"/>
  <c r="F130" i="2"/>
  <c r="G130" i="2"/>
  <c r="L130" i="2"/>
  <c r="M130" i="2"/>
  <c r="C131" i="2"/>
  <c r="D131" i="2"/>
  <c r="E131" i="2"/>
  <c r="F131" i="2"/>
  <c r="G131" i="2"/>
  <c r="L131" i="2"/>
  <c r="M131" i="2"/>
  <c r="C132" i="2"/>
  <c r="D132" i="2"/>
  <c r="E132" i="2"/>
  <c r="F132" i="2"/>
  <c r="G132" i="2"/>
  <c r="L132" i="2"/>
  <c r="M132" i="2"/>
  <c r="C133" i="2"/>
  <c r="D133" i="2"/>
  <c r="E133" i="2"/>
  <c r="F133" i="2"/>
  <c r="G133" i="2"/>
  <c r="L133" i="2"/>
  <c r="M133" i="2"/>
  <c r="C134" i="2"/>
  <c r="D134" i="2"/>
  <c r="E134" i="2"/>
  <c r="F134" i="2"/>
  <c r="G134" i="2"/>
  <c r="L134" i="2"/>
  <c r="M134" i="2"/>
  <c r="C135" i="2"/>
  <c r="D135" i="2"/>
  <c r="E135" i="2"/>
  <c r="F135" i="2"/>
  <c r="G135" i="2"/>
  <c r="L135" i="2"/>
  <c r="M135" i="2"/>
  <c r="C136" i="2"/>
  <c r="D136" i="2"/>
  <c r="E136" i="2"/>
  <c r="F136" i="2"/>
  <c r="G136" i="2"/>
  <c r="L136" i="2"/>
  <c r="M136" i="2"/>
  <c r="C137" i="2"/>
  <c r="D137" i="2"/>
  <c r="E137" i="2"/>
  <c r="F137" i="2"/>
  <c r="G137" i="2"/>
  <c r="L137" i="2"/>
  <c r="M137" i="2"/>
  <c r="C138" i="2"/>
  <c r="D138" i="2"/>
  <c r="E138" i="2"/>
  <c r="F138" i="2"/>
  <c r="G138" i="2"/>
  <c r="L138" i="2"/>
  <c r="M138" i="2"/>
  <c r="C139" i="2"/>
  <c r="D139" i="2"/>
  <c r="E139" i="2"/>
  <c r="F139" i="2"/>
  <c r="G139" i="2"/>
  <c r="L139" i="2"/>
  <c r="M139" i="2"/>
  <c r="C140" i="2"/>
  <c r="D140" i="2"/>
  <c r="E140" i="2"/>
  <c r="F140" i="2"/>
  <c r="G140" i="2"/>
  <c r="L140" i="2"/>
  <c r="M140" i="2"/>
  <c r="C141" i="2"/>
  <c r="D141" i="2"/>
  <c r="E141" i="2"/>
  <c r="F141" i="2"/>
  <c r="G141" i="2"/>
  <c r="L141" i="2"/>
  <c r="M141" i="2"/>
  <c r="C142" i="2"/>
  <c r="D142" i="2"/>
  <c r="E142" i="2"/>
  <c r="F142" i="2"/>
  <c r="G142" i="2"/>
  <c r="L142" i="2"/>
  <c r="M142" i="2"/>
  <c r="V143" i="2"/>
  <c r="U143" i="2"/>
  <c r="T143" i="2"/>
  <c r="S143" i="2"/>
  <c r="R143" i="2"/>
  <c r="Q143" i="2"/>
  <c r="V144" i="2"/>
  <c r="U144" i="2"/>
  <c r="T144" i="2"/>
  <c r="S144" i="2"/>
  <c r="R144" i="2"/>
  <c r="Q144" i="2"/>
  <c r="V145" i="2"/>
  <c r="U145" i="2"/>
  <c r="T145" i="2"/>
  <c r="S145" i="2"/>
  <c r="R145" i="2"/>
  <c r="Q145" i="2"/>
  <c r="V146" i="2"/>
  <c r="U146" i="2"/>
  <c r="T146" i="2"/>
  <c r="S146" i="2"/>
  <c r="R146" i="2"/>
  <c r="Q146" i="2"/>
  <c r="V147" i="2"/>
  <c r="U147" i="2"/>
  <c r="T147" i="2"/>
  <c r="S147" i="2"/>
  <c r="R147" i="2"/>
  <c r="Q147" i="2"/>
  <c r="V148" i="2"/>
  <c r="U148" i="2"/>
  <c r="T148" i="2"/>
  <c r="S148" i="2"/>
  <c r="R148" i="2"/>
  <c r="Q148" i="2"/>
  <c r="V149" i="2"/>
  <c r="U149" i="2"/>
  <c r="T149" i="2"/>
  <c r="S149" i="2"/>
  <c r="R149" i="2"/>
  <c r="Q149" i="2"/>
  <c r="V150" i="2"/>
  <c r="U150" i="2"/>
  <c r="T150" i="2"/>
  <c r="S150" i="2"/>
  <c r="R150" i="2"/>
  <c r="Q150" i="2"/>
  <c r="C143" i="2"/>
  <c r="D143" i="2"/>
  <c r="E143" i="2"/>
  <c r="F143" i="2"/>
  <c r="G143" i="2"/>
  <c r="L143" i="2"/>
  <c r="M143" i="2"/>
  <c r="C144" i="2"/>
  <c r="D144" i="2"/>
  <c r="E144" i="2"/>
  <c r="F144" i="2"/>
  <c r="G144" i="2"/>
  <c r="L144" i="2"/>
  <c r="M144" i="2"/>
  <c r="C145" i="2"/>
  <c r="D145" i="2"/>
  <c r="E145" i="2"/>
  <c r="F145" i="2"/>
  <c r="G145" i="2"/>
  <c r="L145" i="2"/>
  <c r="M145" i="2"/>
  <c r="C146" i="2"/>
  <c r="D146" i="2"/>
  <c r="E146" i="2"/>
  <c r="F146" i="2"/>
  <c r="G146" i="2"/>
  <c r="L146" i="2"/>
  <c r="M146" i="2"/>
  <c r="C147" i="2"/>
  <c r="D147" i="2"/>
  <c r="E147" i="2"/>
  <c r="F147" i="2"/>
  <c r="G147" i="2"/>
  <c r="L147" i="2"/>
  <c r="M147" i="2"/>
  <c r="C148" i="2"/>
  <c r="D148" i="2"/>
  <c r="E148" i="2"/>
  <c r="F148" i="2"/>
  <c r="G148" i="2"/>
  <c r="L148" i="2"/>
  <c r="M148" i="2"/>
  <c r="C149" i="2"/>
  <c r="D149" i="2"/>
  <c r="E149" i="2"/>
  <c r="F149" i="2"/>
  <c r="G149" i="2"/>
  <c r="L149" i="2"/>
  <c r="M149" i="2"/>
  <c r="C150" i="2"/>
  <c r="D150" i="2"/>
  <c r="E150" i="2"/>
  <c r="F150" i="2"/>
  <c r="G150" i="2"/>
  <c r="L150" i="2"/>
  <c r="M150" i="2"/>
  <c r="V151" i="2"/>
  <c r="U151" i="2"/>
  <c r="T151" i="2"/>
  <c r="S151" i="2"/>
  <c r="R151" i="2"/>
  <c r="Q151" i="2"/>
  <c r="C151" i="2"/>
  <c r="D151" i="2"/>
  <c r="E151" i="2"/>
  <c r="F151" i="2"/>
  <c r="G151" i="2"/>
  <c r="L151" i="2"/>
  <c r="M151" i="2"/>
  <c r="V152" i="2"/>
  <c r="U152" i="2"/>
  <c r="T152" i="2"/>
  <c r="S152" i="2"/>
  <c r="R152" i="2"/>
  <c r="Q152" i="2"/>
  <c r="V153" i="2"/>
  <c r="U153" i="2"/>
  <c r="T153" i="2"/>
  <c r="S153" i="2"/>
  <c r="R153" i="2"/>
  <c r="Q153" i="2"/>
  <c r="V154" i="2"/>
  <c r="U154" i="2"/>
  <c r="T154" i="2"/>
  <c r="S154" i="2"/>
  <c r="R154" i="2"/>
  <c r="Q154" i="2"/>
  <c r="V155" i="2"/>
  <c r="U155" i="2"/>
  <c r="T155" i="2"/>
  <c r="S155" i="2"/>
  <c r="R155" i="2"/>
  <c r="Q155" i="2"/>
  <c r="C152" i="2"/>
  <c r="D152" i="2"/>
  <c r="E152" i="2"/>
  <c r="F152" i="2"/>
  <c r="G152" i="2"/>
  <c r="L152" i="2"/>
  <c r="M152" i="2"/>
  <c r="C153" i="2"/>
  <c r="D153" i="2"/>
  <c r="E153" i="2"/>
  <c r="F153" i="2"/>
  <c r="G153" i="2"/>
  <c r="L153" i="2"/>
  <c r="M153" i="2"/>
  <c r="C154" i="2"/>
  <c r="D154" i="2"/>
  <c r="E154" i="2"/>
  <c r="F154" i="2"/>
  <c r="G154" i="2"/>
  <c r="L154" i="2"/>
  <c r="M154" i="2"/>
  <c r="C155" i="2"/>
  <c r="D155" i="2"/>
  <c r="E155" i="2"/>
  <c r="F155" i="2"/>
  <c r="G155" i="2"/>
  <c r="L155" i="2"/>
  <c r="M155" i="2"/>
  <c r="W89" i="2"/>
  <c r="X89" i="2"/>
  <c r="W18" i="2"/>
  <c r="X18" i="2"/>
  <c r="V89" i="2"/>
  <c r="U89" i="2"/>
  <c r="T89" i="2"/>
  <c r="S89" i="2"/>
  <c r="R89" i="2"/>
  <c r="Q89" i="2"/>
  <c r="V18" i="2"/>
  <c r="U18" i="2"/>
  <c r="T18" i="2"/>
  <c r="S18" i="2"/>
  <c r="R18" i="2"/>
  <c r="Q18" i="2"/>
</calcChain>
</file>

<file path=xl/comments1.xml><?xml version="1.0" encoding="utf-8"?>
<comments xmlns="http://schemas.openxmlformats.org/spreadsheetml/2006/main">
  <authors>
    <author>Author</author>
  </authors>
  <commentList>
    <comment ref="C8" authorId="0">
      <text>
        <r>
          <rPr>
            <b/>
            <sz val="9"/>
            <color indexed="81"/>
            <rFont val="Tahoma"/>
            <family val="2"/>
          </rPr>
          <t>Based on ratio 75%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I1" authorId="0">
      <text>
        <r>
          <rPr>
            <sz val="9"/>
            <color indexed="81"/>
            <rFont val="Tahoma"/>
            <family val="2"/>
          </rPr>
          <t xml:space="preserve">Length of the testing shuttle in meters
</t>
        </r>
      </text>
    </comment>
    <comment ref="O1" authorId="0">
      <text>
        <r>
          <rPr>
            <b/>
            <sz val="9"/>
            <color indexed="81"/>
            <rFont val="Tahoma"/>
            <family val="2"/>
          </rPr>
          <t xml:space="preserve">Select Hight Intensity Training MAS percentage
</t>
        </r>
      </text>
    </comment>
    <comment ref="S1" authorId="0">
      <text>
        <r>
          <rPr>
            <b/>
            <sz val="9"/>
            <color indexed="81"/>
            <rFont val="Tahoma"/>
            <family val="2"/>
          </rPr>
          <t>Distance to be run during the running interval. Used to calculate running time</t>
        </r>
      </text>
    </comment>
    <comment ref="U1" authorId="0">
      <text>
        <r>
          <rPr>
            <b/>
            <sz val="9"/>
            <color indexed="81"/>
            <rFont val="Tahoma"/>
            <family val="2"/>
          </rPr>
          <t>Length of the set shuttle. Used to calculate number of shuttles covered in the set time</t>
        </r>
      </text>
    </comment>
    <comment ref="W1" authorId="0">
      <text>
        <r>
          <rPr>
            <b/>
            <sz val="9"/>
            <color indexed="81"/>
            <rFont val="Tahoma"/>
            <family val="2"/>
          </rPr>
          <t>Time it takes to change direction. Modify based on the athletes size and running surface</t>
        </r>
      </text>
    </comment>
    <comment ref="X1" authorId="0">
      <text>
        <r>
          <rPr>
            <b/>
            <sz val="9"/>
            <color indexed="81"/>
            <rFont val="Tahoma"/>
            <family val="2"/>
          </rPr>
          <t>Make sure COD time is same between testing and training condition, unless you want to correct for change in surface</t>
        </r>
      </text>
    </comment>
    <comment ref="I2" authorId="0">
      <text>
        <r>
          <rPr>
            <b/>
            <sz val="9"/>
            <color indexed="81"/>
            <rFont val="Tahoma"/>
            <family val="2"/>
          </rPr>
          <t>Time it takes to change direction, usualy 0,7 to 1 sec</t>
        </r>
      </text>
    </comment>
    <comment ref="S2" authorId="0">
      <text>
        <r>
          <rPr>
            <b/>
            <sz val="9"/>
            <color indexed="81"/>
            <rFont val="Tahoma"/>
            <family val="2"/>
          </rPr>
          <t>Duration of the running interval. Used to calculate distance covered</t>
        </r>
      </text>
    </comment>
    <comment ref="U2" authorId="0">
      <text>
        <r>
          <rPr>
            <b/>
            <sz val="9"/>
            <color indexed="81"/>
            <rFont val="Tahoma"/>
            <family val="2"/>
          </rPr>
          <t>Set time. Used to calculate distance covered and number of shuttles</t>
        </r>
      </text>
    </comment>
    <comment ref="W2" authorId="0">
      <text>
        <r>
          <rPr>
            <b/>
            <sz val="9"/>
            <color indexed="81"/>
            <rFont val="Tahoma"/>
            <family val="2"/>
          </rPr>
          <t>Set number of shuttles. 1 represent straight line. 2 represent forth and back. Used to calculate shuttle distance to be run in a set time</t>
        </r>
      </text>
    </comment>
    <comment ref="A3" authorId="0">
      <text>
        <r>
          <rPr>
            <b/>
            <sz val="9"/>
            <color indexed="81"/>
            <rFont val="Tahoma"/>
            <family val="2"/>
          </rPr>
          <t>Maximum Aerobic Speed, or
vVO2max</t>
        </r>
      </text>
    </comment>
    <comment ref="C3" authorId="0">
      <text>
        <r>
          <rPr>
            <b/>
            <sz val="9"/>
            <color indexed="81"/>
            <rFont val="Tahoma"/>
            <family val="2"/>
          </rPr>
          <t xml:space="preserve">Time trial done in straight line or around the field
</t>
        </r>
      </text>
    </comment>
    <comment ref="H3" authorId="0">
      <text>
        <r>
          <rPr>
            <b/>
            <sz val="9"/>
            <color indexed="81"/>
            <rFont val="Tahoma"/>
            <family val="2"/>
          </rPr>
          <t>UM-TT Beep test
Experimental relationship. Not sure if they corrected for COD time. Use as a rule of thumb</t>
        </r>
      </text>
    </comment>
    <comment ref="I3" authorId="0">
      <text>
        <r>
          <rPr>
            <b/>
            <sz val="9"/>
            <color indexed="81"/>
            <rFont val="Tahoma"/>
            <family val="2"/>
          </rPr>
          <t>Time trial in shuttle arrangemet. Provides more similarity to sport due CODs</t>
        </r>
      </text>
    </comment>
    <comment ref="O3" authorId="0">
      <text>
        <r>
          <rPr>
            <b/>
            <sz val="9"/>
            <color indexed="81"/>
            <rFont val="Tahoma"/>
            <family val="2"/>
          </rPr>
          <t>Velocity and pace of the interval done at %MAS</t>
        </r>
      </text>
    </comment>
    <comment ref="S3" authorId="0">
      <text>
        <r>
          <rPr>
            <b/>
            <sz val="9"/>
            <color indexed="81"/>
            <rFont val="Tahoma"/>
            <family val="2"/>
          </rPr>
          <t>Hight Intensity Training drills done in a straight line</t>
        </r>
      </text>
    </comment>
    <comment ref="U3" authorId="0">
      <text>
        <r>
          <rPr>
            <b/>
            <sz val="9"/>
            <color indexed="81"/>
            <rFont val="Tahoma"/>
            <family val="2"/>
          </rPr>
          <t>High Intensity Training drills done in a shuttle arrangements</t>
        </r>
      </text>
    </comment>
    <comment ref="C4" authorId="0">
      <text>
        <r>
          <rPr>
            <b/>
            <sz val="9"/>
            <color indexed="81"/>
            <rFont val="Tahoma"/>
            <family val="2"/>
          </rPr>
          <t>Time to cover 1200m</t>
        </r>
      </text>
    </comment>
    <comment ref="D4" authorId="0">
      <text>
        <r>
          <rPr>
            <b/>
            <sz val="9"/>
            <color indexed="81"/>
            <rFont val="Tahoma"/>
            <family val="2"/>
          </rPr>
          <t>Time to cover 1500m</t>
        </r>
      </text>
    </comment>
    <comment ref="E4" authorId="0">
      <text>
        <r>
          <rPr>
            <b/>
            <sz val="9"/>
            <color indexed="81"/>
            <rFont val="Tahoma"/>
            <family val="2"/>
          </rPr>
          <t>Time to cover 1600m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Distance covered in 5min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>Distance covered in 6min</t>
        </r>
      </text>
    </comment>
    <comment ref="H4" authorId="0">
      <text>
        <r>
          <rPr>
            <b/>
            <sz val="9"/>
            <color indexed="81"/>
            <rFont val="Tahoma"/>
            <family val="2"/>
          </rPr>
          <t>Distance covered in UM-TT Beep test</t>
        </r>
      </text>
    </comment>
    <comment ref="I4" authorId="0">
      <text>
        <r>
          <rPr>
            <b/>
            <sz val="9"/>
            <color indexed="81"/>
            <rFont val="Tahoma"/>
            <family val="2"/>
          </rPr>
          <t>Time to cover 1200m in shuttles</t>
        </r>
      </text>
    </comment>
    <comment ref="J4" authorId="0">
      <text>
        <r>
          <rPr>
            <b/>
            <sz val="9"/>
            <color indexed="81"/>
            <rFont val="Tahoma"/>
            <family val="2"/>
          </rPr>
          <t>Time to cover 1500m in shuttles</t>
        </r>
      </text>
    </comment>
    <comment ref="K4" authorId="0">
      <text>
        <r>
          <rPr>
            <b/>
            <sz val="9"/>
            <color indexed="81"/>
            <rFont val="Tahoma"/>
            <family val="2"/>
          </rPr>
          <t>Time to cover 1600m in shuttles</t>
        </r>
      </text>
    </comment>
    <comment ref="L4" authorId="0">
      <text>
        <r>
          <rPr>
            <b/>
            <sz val="9"/>
            <color indexed="81"/>
            <rFont val="Tahoma"/>
            <family val="2"/>
          </rPr>
          <t>Distance covered in shuttle in 5min</t>
        </r>
      </text>
    </comment>
    <comment ref="M4" authorId="0">
      <text>
        <r>
          <rPr>
            <b/>
            <sz val="9"/>
            <color indexed="81"/>
            <rFont val="Tahoma"/>
            <family val="2"/>
          </rPr>
          <t>Distance covered in shuttle in 6min</t>
        </r>
      </text>
    </comment>
    <comment ref="Q4" authorId="0">
      <text>
        <r>
          <rPr>
            <b/>
            <sz val="9"/>
            <color indexed="81"/>
            <rFont val="Tahoma"/>
            <family val="2"/>
          </rPr>
          <t>Time it takes to cover 1 km when runnig at %MAS</t>
        </r>
      </text>
    </comment>
    <comment ref="R4" authorId="0">
      <text>
        <r>
          <rPr>
            <b/>
            <sz val="9"/>
            <color indexed="81"/>
            <rFont val="Tahoma"/>
            <family val="2"/>
          </rPr>
          <t>Number of meters covered in one minute when running at %MAS</t>
        </r>
      </text>
    </comment>
    <comment ref="S4" authorId="0">
      <text>
        <r>
          <rPr>
            <b/>
            <sz val="9"/>
            <color indexed="81"/>
            <rFont val="Tahoma"/>
            <family val="2"/>
          </rPr>
          <t>Time it takes to run set distance</t>
        </r>
      </text>
    </comment>
    <comment ref="T4" authorId="0">
      <text>
        <r>
          <rPr>
            <b/>
            <sz val="9"/>
            <color indexed="81"/>
            <rFont val="Tahoma"/>
            <family val="2"/>
          </rPr>
          <t>Meters covered in a set time</t>
        </r>
      </text>
    </comment>
    <comment ref="U4" authorId="0">
      <text>
        <r>
          <rPr>
            <b/>
            <sz val="9"/>
            <color indexed="81"/>
            <rFont val="Tahoma"/>
            <family val="2"/>
          </rPr>
          <t xml:space="preserve">Number of shuttles of set length covered in set time
</t>
        </r>
      </text>
    </comment>
    <comment ref="V4" authorId="0">
      <text>
        <r>
          <rPr>
            <b/>
            <sz val="9"/>
            <color indexed="81"/>
            <rFont val="Tahoma"/>
            <family val="2"/>
          </rPr>
          <t>Total distance covered in a shuttle of a set length in set time</t>
        </r>
      </text>
    </comment>
    <comment ref="W4" authorId="0">
      <text>
        <r>
          <rPr>
            <b/>
            <sz val="9"/>
            <color indexed="81"/>
            <rFont val="Tahoma"/>
            <family val="2"/>
          </rPr>
          <t xml:space="preserve">Time it takes to cover shuttles (length x reps) </t>
        </r>
      </text>
    </comment>
    <comment ref="X4" authorId="0">
      <text>
        <r>
          <rPr>
            <b/>
            <sz val="9"/>
            <color indexed="81"/>
            <rFont val="Tahoma"/>
            <family val="2"/>
          </rPr>
          <t>Shuttle length to be set for number of shuttles and set time</t>
        </r>
      </text>
    </comment>
  </commentList>
</comments>
</file>

<file path=xl/sharedStrings.xml><?xml version="1.0" encoding="utf-8"?>
<sst xmlns="http://schemas.openxmlformats.org/spreadsheetml/2006/main" count="276" uniqueCount="187">
  <si>
    <t>Method</t>
  </si>
  <si>
    <t>Type</t>
  </si>
  <si>
    <t>Work Interval</t>
  </si>
  <si>
    <t>Recovery</t>
  </si>
  <si>
    <t>Typical Format</t>
  </si>
  <si>
    <t>MAS</t>
  </si>
  <si>
    <t>km/h</t>
  </si>
  <si>
    <t>m/s</t>
  </si>
  <si>
    <t>Time Trial</t>
  </si>
  <si>
    <t>1200m</t>
  </si>
  <si>
    <t>1500m</t>
  </si>
  <si>
    <t>1600m</t>
  </si>
  <si>
    <t>% MAS</t>
  </si>
  <si>
    <t>Shuttles #</t>
  </si>
  <si>
    <t>Shuttle length (m)</t>
  </si>
  <si>
    <t>5min</t>
  </si>
  <si>
    <t>6min</t>
  </si>
  <si>
    <t>COD time (s)</t>
  </si>
  <si>
    <t>Shuttles</t>
  </si>
  <si>
    <t>min:sec/km</t>
  </si>
  <si>
    <t>m/min</t>
  </si>
  <si>
    <t>Lap (m)</t>
  </si>
  <si>
    <t>min:sec/Lap</t>
  </si>
  <si>
    <t>Time (s)</t>
  </si>
  <si>
    <t>Linear</t>
  </si>
  <si>
    <t>Velocity and Pace</t>
  </si>
  <si>
    <t>Shuttle (m)</t>
  </si>
  <si>
    <t>Shuttles time</t>
  </si>
  <si>
    <t>Shuttle length</t>
  </si>
  <si>
    <t>Threshold</t>
  </si>
  <si>
    <t>4min
 50-70% MAS</t>
  </si>
  <si>
    <t>2:1 
Active</t>
  </si>
  <si>
    <t>Extensive Intervals</t>
  </si>
  <si>
    <t>2min
 90% MAS</t>
  </si>
  <si>
    <t>1min
 50-70% MAS</t>
  </si>
  <si>
    <t>2:1
 Active</t>
  </si>
  <si>
    <t>4min
 90% MAS</t>
  </si>
  <si>
    <t>1min
 Passive</t>
  </si>
  <si>
    <t>4:1
 Passive</t>
  </si>
  <si>
    <t>VO2max</t>
  </si>
  <si>
    <t>2min
 100% MAS</t>
  </si>
  <si>
    <t>2min
 50-70% MAS</t>
  </si>
  <si>
    <t>1:1
 Active</t>
  </si>
  <si>
    <t>4min
 100% MAS</t>
  </si>
  <si>
    <t>3min
 Passive</t>
  </si>
  <si>
    <t>1.5:1
 Passive</t>
  </si>
  <si>
    <t>Billat</t>
  </si>
  <si>
    <t>15-30sec
 100% MAS</t>
  </si>
  <si>
    <t>15-30sec
 50-70% MAS</t>
  </si>
  <si>
    <t>Baker 1</t>
  </si>
  <si>
    <t>30sec
 100% MAS</t>
  </si>
  <si>
    <t>15sec
 Passive</t>
  </si>
  <si>
    <t>2:1
 Passive</t>
  </si>
  <si>
    <t>Baker 2</t>
  </si>
  <si>
    <t>30sec
 90% MAS</t>
  </si>
  <si>
    <t>15sec
 50-70% MAS</t>
  </si>
  <si>
    <t>Baker 3</t>
  </si>
  <si>
    <t>45sec
 90% MAS</t>
  </si>
  <si>
    <t>15sec 
Passive</t>
  </si>
  <si>
    <t>3:1
 Passive</t>
  </si>
  <si>
    <t>EUROFIT</t>
  </si>
  <si>
    <t>30sec
120-130% MAS</t>
  </si>
  <si>
    <t>30sec
Passive</t>
  </si>
  <si>
    <t>1:1
Passive</t>
  </si>
  <si>
    <t>10sec
140-150% MAS [110% IFT]</t>
  </si>
  <si>
    <t>20sec
Passive</t>
  </si>
  <si>
    <t>1:2
Passive</t>
  </si>
  <si>
    <t>10sec
130% MAS [100% IFT]</t>
  </si>
  <si>
    <t>20sec
40-60% MAS</t>
  </si>
  <si>
    <t>1:2
Active</t>
  </si>
  <si>
    <t>Baker 5</t>
  </si>
  <si>
    <t>15sec
140-150% MAS [110% IFT]</t>
  </si>
  <si>
    <t>1:3
Active</t>
  </si>
  <si>
    <t>Tabata</t>
  </si>
  <si>
    <t>10sec
Passive</t>
  </si>
  <si>
    <t>2:1
Passive</t>
  </si>
  <si>
    <t>Lactic Power</t>
  </si>
  <si>
    <t>30sec
all out [180% MAS]</t>
  </si>
  <si>
    <t>4min
Passive</t>
  </si>
  <si>
    <t>Repeat Sprints</t>
  </si>
  <si>
    <t>4-6sec
all out [200% MAS]</t>
  </si>
  <si>
    <t>1:5
Passive</t>
  </si>
  <si>
    <t>Lactic Capacity</t>
  </si>
  <si>
    <t>60sec
all out [160% MAS]</t>
  </si>
  <si>
    <t>2min
Passive</t>
  </si>
  <si>
    <t>Work:Recovery Ratio</t>
  </si>
  <si>
    <r>
      <t xml:space="preserve">3x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:8min [80 %MAS] </t>
    </r>
    <r>
      <rPr>
        <b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:4min [50 %MAS]
2x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:10min [80 %MAS] </t>
    </r>
    <r>
      <rPr>
        <b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>:5min[50 %MAS]</t>
    </r>
  </si>
  <si>
    <r>
      <t xml:space="preserve">10x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:2min [90 %MAS] </t>
    </r>
    <r>
      <rPr>
        <b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:1min [50 %MAS]
6x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:4min [90 %MAS] </t>
    </r>
    <r>
      <rPr>
        <b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>:2min[50 %MAS]</t>
    </r>
  </si>
  <si>
    <r>
      <t xml:space="preserve">6x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:4min [90 %MAS] </t>
    </r>
    <r>
      <rPr>
        <b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:1min [passive]
12x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:2min [90 %MAS] </t>
    </r>
    <r>
      <rPr>
        <b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>:30sec[passive]</t>
    </r>
  </si>
  <si>
    <r>
      <t xml:space="preserve">8x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:2min [100 %MAS] </t>
    </r>
    <r>
      <rPr>
        <b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:2min [70 %MAS]
6x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>:3min [100 %MAS]</t>
    </r>
    <r>
      <rPr>
        <b/>
        <sz val="11"/>
        <color theme="1"/>
        <rFont val="Calibri"/>
        <family val="2"/>
        <scheme val="minor"/>
      </rPr>
      <t xml:space="preserve"> R</t>
    </r>
    <r>
      <rPr>
        <sz val="11"/>
        <color theme="1"/>
        <rFont val="Calibri"/>
        <family val="2"/>
        <scheme val="minor"/>
      </rPr>
      <t>:3min [50 %MAS]</t>
    </r>
  </si>
  <si>
    <r>
      <t xml:space="preserve">4x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:4min [100 %MAS] </t>
    </r>
    <r>
      <rPr>
        <b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:3min [passive]
5x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>:3min [105 %MAS]</t>
    </r>
    <r>
      <rPr>
        <b/>
        <sz val="11"/>
        <color theme="1"/>
        <rFont val="Calibri"/>
        <family val="2"/>
        <scheme val="minor"/>
      </rPr>
      <t xml:space="preserve"> R</t>
    </r>
    <r>
      <rPr>
        <sz val="11"/>
        <color theme="1"/>
        <rFont val="Calibri"/>
        <family val="2"/>
        <scheme val="minor"/>
      </rPr>
      <t>:2min [passive]</t>
    </r>
  </si>
  <si>
    <t>Energy System</t>
  </si>
  <si>
    <r>
      <t xml:space="preserve">4x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:5min [30:15 @ 100:0 %MAS]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 xml:space="preserve">:2min [passive]
2x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:10min [30:15 @ 100:0 %MAS]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>:3min [passive]</t>
    </r>
  </si>
  <si>
    <r>
      <t xml:space="preserve">4x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:5min [30:15 @ 90:70 %MAS]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 xml:space="preserve">:2min [passive]
2x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:10min [30:15 @ 90:70 %MAS]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>:3min [passive]</t>
    </r>
  </si>
  <si>
    <r>
      <t xml:space="preserve">4x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:5min [15:15 @ 100:70 %MAS]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 xml:space="preserve">:2min [passive]
2x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:10min [15:15 @ 100:70 %MAS]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>:3min [passive]</t>
    </r>
  </si>
  <si>
    <r>
      <t xml:space="preserve">4x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:5min [45:15 @ 90:0 %MAS]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 xml:space="preserve">:2min [passive]
2x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:10min [45:15 @ 90:0 %MAS]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>:3min [passive]</t>
    </r>
  </si>
  <si>
    <r>
      <t xml:space="preserve">4x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:5min [10:20 @ 150:0 %MAS]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 xml:space="preserve">:2min [passive]
2x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:10min [10:20 @ 150:0 %MAS]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>:3min [passive]</t>
    </r>
  </si>
  <si>
    <r>
      <t xml:space="preserve">4x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:5min [30:30 @ 120:0 %MAS]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 xml:space="preserve">:2min [passive]
2x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:10min [30:30 @ 120:0 %MAS]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>:3min [passive]</t>
    </r>
  </si>
  <si>
    <r>
      <t xml:space="preserve">4x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:5min [10:20 @ 130:50 %MAS]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 xml:space="preserve">:2min [passive]
2x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:10min [10:20 @ 130:50 %MAS]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>:3min [passive]</t>
    </r>
  </si>
  <si>
    <r>
      <t xml:space="preserve">4x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:30sec [&gt;180 %MAS] </t>
    </r>
    <r>
      <rPr>
        <b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:4min [passive/active]
2x {4x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:30sec [&gt;180 %MAS] </t>
    </r>
    <r>
      <rPr>
        <b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>:4min [passive/active]}</t>
    </r>
    <r>
      <rPr>
        <b/>
        <sz val="11"/>
        <color theme="1"/>
        <rFont val="Calibri"/>
        <family val="2"/>
        <scheme val="minor"/>
      </rPr>
      <t xml:space="preserve"> RR</t>
    </r>
    <r>
      <rPr>
        <sz val="11"/>
        <color theme="1"/>
        <rFont val="Calibri"/>
        <family val="2"/>
        <scheme val="minor"/>
      </rPr>
      <t>:8min</t>
    </r>
  </si>
  <si>
    <r>
      <t xml:space="preserve">4x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:3min [6:20 @ &gt;200:0 %MAS]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 xml:space="preserve">:3min [passive/active]
3x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>:4min [6:10 @ &gt;200:0 %MAS]</t>
    </r>
    <r>
      <rPr>
        <b/>
        <sz val="11"/>
        <color theme="1"/>
        <rFont val="Calibri"/>
        <family val="2"/>
        <scheme val="minor"/>
      </rPr>
      <t xml:space="preserve"> RR</t>
    </r>
    <r>
      <rPr>
        <sz val="11"/>
        <color theme="1"/>
        <rFont val="Calibri"/>
        <family val="2"/>
        <scheme val="minor"/>
      </rPr>
      <t>:3min [passive/active]</t>
    </r>
  </si>
  <si>
    <r>
      <t xml:space="preserve">4x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:60sec [&gt;160 %MAS] </t>
    </r>
    <r>
      <rPr>
        <b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:2min [passive/active]
2x {3x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:60sec [&gt;160 %MAS] </t>
    </r>
    <r>
      <rPr>
        <b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>:2min [passive/active]}</t>
    </r>
    <r>
      <rPr>
        <b/>
        <sz val="11"/>
        <color theme="1"/>
        <rFont val="Calibri"/>
        <family val="2"/>
        <scheme val="minor"/>
      </rPr>
      <t xml:space="preserve"> RR</t>
    </r>
    <r>
      <rPr>
        <sz val="11"/>
        <color theme="1"/>
        <rFont val="Calibri"/>
        <family val="2"/>
        <scheme val="minor"/>
      </rPr>
      <t>:8min</t>
    </r>
  </si>
  <si>
    <t>1:8
Passive/Active</t>
  </si>
  <si>
    <t>1:2
Passive/Active</t>
  </si>
  <si>
    <t>45sec
50-70% MAS</t>
  </si>
  <si>
    <r>
      <t xml:space="preserve">4x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:5min [15:45 @ 140:70 %MAS]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 xml:space="preserve">:2min [passive]
2x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:10min [15:45 @ 140:70 %MAS]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>:3min [passive]</t>
    </r>
  </si>
  <si>
    <t>Lactic Anaerobic</t>
  </si>
  <si>
    <t>Buchheit / Tempo 1</t>
  </si>
  <si>
    <t>Buchheit / Tempo 2</t>
  </si>
  <si>
    <t>HR</t>
  </si>
  <si>
    <t>95-100%</t>
  </si>
  <si>
    <t>OBLA/VT2</t>
  </si>
  <si>
    <t>80-85%</t>
  </si>
  <si>
    <t>VT1</t>
  </si>
  <si>
    <t>60-65%</t>
  </si>
  <si>
    <t>Sweet spot</t>
  </si>
  <si>
    <t>70-80%</t>
  </si>
  <si>
    <t>Intensive</t>
  </si>
  <si>
    <t>65-70%</t>
  </si>
  <si>
    <t>75-80%</t>
  </si>
  <si>
    <t>v30-15</t>
  </si>
  <si>
    <t>% HR max</t>
  </si>
  <si>
    <t>Physiological</t>
  </si>
  <si>
    <t>ANR 1</t>
  </si>
  <si>
    <t>ANR 2</t>
  </si>
  <si>
    <t>Alactic Power</t>
  </si>
  <si>
    <t>VMAX</t>
  </si>
  <si>
    <t>Alactic Capacity</t>
  </si>
  <si>
    <t>Intensive intermittents / LA Cap</t>
  </si>
  <si>
    <t>Intensities over 100% MAS could/should use ANR 1</t>
  </si>
  <si>
    <t>Intensive intermittents</t>
  </si>
  <si>
    <t>Intensive-Extensive intermittents</t>
  </si>
  <si>
    <t>Extensive intermittents</t>
  </si>
  <si>
    <t>Intensive Intervals</t>
  </si>
  <si>
    <t>Extensive-Intensive Intervals</t>
  </si>
  <si>
    <t>VT2/LT4</t>
  </si>
  <si>
    <t>Sweet Spot</t>
  </si>
  <si>
    <t>Intensive Endurance</t>
  </si>
  <si>
    <t>VT1/LT2</t>
  </si>
  <si>
    <t>Extensive Endurance</t>
  </si>
  <si>
    <t>Everything over 100% v30-15 should be used with % of ANR2 or Anaerobic Reserve which is calculated by measuring VMAX or MSS</t>
  </si>
  <si>
    <t>Continuous Extensive</t>
  </si>
  <si>
    <t>None</t>
  </si>
  <si>
    <t>40-120min
50-60% MAS [65-75% HRmax]</t>
  </si>
  <si>
    <t>Continuous Intensive (Tempo)</t>
  </si>
  <si>
    <t>30-90min
60-70% MAS [75-80% HRmax]</t>
  </si>
  <si>
    <t>Continuous Sweet Spot</t>
  </si>
  <si>
    <t>30-90min
70-75% MAS [80-85% HRmax]</t>
  </si>
  <si>
    <t>Lactate Threshold</t>
  </si>
  <si>
    <t>8min
 75-85% MAS</t>
  </si>
  <si>
    <t xml:space="preserve">Joel Jamieson Aerobic Explosive Repeat </t>
  </si>
  <si>
    <t xml:space="preserve">Joel Jamieson Lactic Explosive Repeat </t>
  </si>
  <si>
    <t>1:6 to 1:2
Passive/Active</t>
  </si>
  <si>
    <t>60sec
0-50% MAS</t>
  </si>
  <si>
    <t>20sec
130-170% MAS [130% IFT]</t>
  </si>
  <si>
    <r>
      <t xml:space="preserve">4x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:4min [20:10 @ 150:0 %MAS]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 xml:space="preserve">:2min [passive]
3x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:6min [20:10 @ 140:0 %MAS]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>:3min [passive]</t>
    </r>
  </si>
  <si>
    <t>1:2 to 2:1
Passive/Active</t>
  </si>
  <si>
    <t>15sec
130-170% MAS [110% IFT]</t>
  </si>
  <si>
    <t>30sec
0-50% MAS</t>
  </si>
  <si>
    <r>
      <t xml:space="preserve">3x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:8min [10:60 @ 150:0 %MAS]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 xml:space="preserve">:3min [passive/active]
3x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:8min [12:40 @ 150:0 %MAS]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 xml:space="preserve">:3min [passive/active]
3x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:8min [14:30 @ 150:0 %MAS]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>:3min [passive/active]</t>
    </r>
  </si>
  <si>
    <r>
      <t xml:space="preserve">3x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:8min [15:30 @ 140:0 %MAS]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 xml:space="preserve">:3min [passive/active]
3x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:8min [20:20 @ 14:0 %MAS]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 xml:space="preserve">:3min [passive/active]
3x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:8min [30:15 @ 140:0 %MAS] </t>
    </r>
    <r>
      <rPr>
        <b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 xml:space="preserve">:3min [passive/active]
3x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>:8min [40:10 @ 140:0 %MAS] RR:3min [passive/active]</t>
    </r>
  </si>
  <si>
    <t xml:space="preserve">Joel Jamieson Alactic Power </t>
  </si>
  <si>
    <t>2-10sec
all out [200% MAS]</t>
  </si>
  <si>
    <t>2-5min
Passive</t>
  </si>
  <si>
    <t>1:30
Passive/Active</t>
  </si>
  <si>
    <t xml:space="preserve">Joel Jamieson Alactic Capacity </t>
  </si>
  <si>
    <t>2-15sec
all out [&gt;180% MAS]</t>
  </si>
  <si>
    <t>20-90sec
Passive</t>
  </si>
  <si>
    <t>1:6
Passive/Active</t>
  </si>
  <si>
    <t>20-120min
50-130% MAS [65-100% HRmax]</t>
  </si>
  <si>
    <r>
      <t xml:space="preserve">1x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>:90min [50-130 %MAS]</t>
    </r>
  </si>
  <si>
    <r>
      <t xml:space="preserve">1x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>:120min [50-60 %MAS]</t>
    </r>
  </si>
  <si>
    <r>
      <t xml:space="preserve">1x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>:45min [70-75 %MAS]</t>
    </r>
  </si>
  <si>
    <r>
      <t xml:space="preserve">1x </t>
    </r>
    <r>
      <rPr>
        <b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>:75min [60-70 %MAS]</t>
    </r>
  </si>
  <si>
    <t>Continuous Variable (Fartlek)</t>
  </si>
  <si>
    <t>1-Aerobic Capacity</t>
  </si>
  <si>
    <t>2-Aerobic Power</t>
  </si>
  <si>
    <t>3-Lactic Anaerobic</t>
  </si>
  <si>
    <t>4-Alactic Anaerobic</t>
  </si>
  <si>
    <t>1-Continuous</t>
  </si>
  <si>
    <t>2-Threshold</t>
  </si>
  <si>
    <t>3-Long HIT</t>
  </si>
  <si>
    <t>4-Short HIT</t>
  </si>
  <si>
    <t>5-SIT</t>
  </si>
  <si>
    <t>6-RST</t>
  </si>
  <si>
    <t>BEEP</t>
  </si>
  <si>
    <t>Distance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</si>
</sst>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8"/>
      <color rgb="FFFF000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16"/>
      <color theme="0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4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/>
      <diagonal/>
    </border>
    <border>
      <left/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/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4" fillId="14" borderId="1" xfId="0" applyFon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0" fontId="3" fillId="0" borderId="0" xfId="0" applyFont="1"/>
    <xf numFmtId="0" fontId="10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20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horizontal="center" vertical="center"/>
    </xf>
    <xf numFmtId="0" fontId="11" fillId="15" borderId="5" xfId="0" applyFont="1" applyFill="1" applyBorder="1" applyAlignment="1">
      <alignment horizontal="center" vertical="center"/>
    </xf>
    <xf numFmtId="0" fontId="11" fillId="15" borderId="6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9" fontId="11" fillId="0" borderId="8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9" fontId="11" fillId="0" borderId="11" xfId="0" applyNumberFormat="1" applyFont="1" applyBorder="1" applyAlignment="1">
      <alignment horizontal="center" vertical="center"/>
    </xf>
    <xf numFmtId="9" fontId="11" fillId="0" borderId="12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0" fillId="16" borderId="16" xfId="0" applyFill="1" applyBorder="1" applyAlignment="1">
      <alignment horizontal="center" vertical="center"/>
    </xf>
    <xf numFmtId="0" fontId="0" fillId="17" borderId="17" xfId="0" applyFill="1" applyBorder="1" applyAlignment="1">
      <alignment horizontal="center" vertical="center"/>
    </xf>
    <xf numFmtId="0" fontId="0" fillId="17" borderId="18" xfId="0" applyFill="1" applyBorder="1" applyAlignment="1">
      <alignment horizontal="center" vertical="center"/>
    </xf>
    <xf numFmtId="0" fontId="0" fillId="18" borderId="16" xfId="0" applyFill="1" applyBorder="1" applyAlignment="1">
      <alignment horizontal="center" vertical="center"/>
    </xf>
    <xf numFmtId="0" fontId="0" fillId="18" borderId="18" xfId="0" applyFill="1" applyBorder="1" applyAlignment="1">
      <alignment horizontal="center" vertical="center"/>
    </xf>
    <xf numFmtId="0" fontId="4" fillId="19" borderId="16" xfId="0" applyFont="1" applyFill="1" applyBorder="1" applyAlignment="1">
      <alignment horizontal="center" vertical="center"/>
    </xf>
    <xf numFmtId="0" fontId="4" fillId="19" borderId="18" xfId="0" applyFont="1" applyFill="1" applyBorder="1" applyAlignment="1">
      <alignment horizontal="center" vertical="center"/>
    </xf>
    <xf numFmtId="0" fontId="0" fillId="20" borderId="19" xfId="0" applyFill="1" applyBorder="1" applyAlignment="1">
      <alignment horizontal="left" vertical="center"/>
    </xf>
    <xf numFmtId="9" fontId="12" fillId="20" borderId="20" xfId="0" applyNumberFormat="1" applyFont="1" applyFill="1" applyBorder="1" applyAlignment="1">
      <alignment horizontal="center" vertical="center"/>
    </xf>
    <xf numFmtId="10" fontId="12" fillId="20" borderId="21" xfId="0" applyNumberFormat="1" applyFont="1" applyFill="1" applyBorder="1" applyAlignment="1">
      <alignment horizontal="center" vertical="center"/>
    </xf>
    <xf numFmtId="9" fontId="0" fillId="20" borderId="24" xfId="0" applyNumberFormat="1" applyFill="1" applyBorder="1" applyAlignment="1">
      <alignment horizontal="center" vertical="center"/>
    </xf>
    <xf numFmtId="9" fontId="0" fillId="20" borderId="25" xfId="0" applyNumberFormat="1" applyFill="1" applyBorder="1" applyAlignment="1">
      <alignment horizontal="center" vertical="center"/>
    </xf>
    <xf numFmtId="0" fontId="0" fillId="2" borderId="19" xfId="0" applyFill="1" applyBorder="1" applyAlignment="1">
      <alignment horizontal="left" vertical="center"/>
    </xf>
    <xf numFmtId="9" fontId="12" fillId="2" borderId="20" xfId="0" applyNumberFormat="1" applyFont="1" applyFill="1" applyBorder="1" applyAlignment="1">
      <alignment horizontal="center" vertical="center"/>
    </xf>
    <xf numFmtId="10" fontId="12" fillId="2" borderId="21" xfId="0" applyNumberFormat="1" applyFont="1" applyFill="1" applyBorder="1" applyAlignment="1">
      <alignment horizontal="center" vertical="center"/>
    </xf>
    <xf numFmtId="9" fontId="0" fillId="2" borderId="24" xfId="0" applyNumberFormat="1" applyFill="1" applyBorder="1" applyAlignment="1">
      <alignment horizontal="center" vertical="center"/>
    </xf>
    <xf numFmtId="9" fontId="0" fillId="2" borderId="25" xfId="0" applyNumberFormat="1" applyFill="1" applyBorder="1" applyAlignment="1">
      <alignment horizontal="center" vertical="center"/>
    </xf>
    <xf numFmtId="0" fontId="0" fillId="2" borderId="24" xfId="0" applyFill="1" applyBorder="1" applyAlignment="1">
      <alignment horizontal="left" vertical="center"/>
    </xf>
    <xf numFmtId="9" fontId="12" fillId="2" borderId="1" xfId="0" applyNumberFormat="1" applyFont="1" applyFill="1" applyBorder="1" applyAlignment="1">
      <alignment horizontal="center" vertical="center"/>
    </xf>
    <xf numFmtId="10" fontId="12" fillId="2" borderId="25" xfId="0" applyNumberFormat="1" applyFont="1" applyFill="1" applyBorder="1" applyAlignment="1">
      <alignment horizontal="center" vertical="center"/>
    </xf>
    <xf numFmtId="0" fontId="0" fillId="20" borderId="24" xfId="0" applyFill="1" applyBorder="1" applyAlignment="1">
      <alignment horizontal="left" vertical="center"/>
    </xf>
    <xf numFmtId="9" fontId="12" fillId="20" borderId="1" xfId="0" applyNumberFormat="1" applyFont="1" applyFill="1" applyBorder="1" applyAlignment="1">
      <alignment horizontal="center" vertical="center"/>
    </xf>
    <xf numFmtId="10" fontId="0" fillId="20" borderId="25" xfId="0" applyNumberFormat="1" applyFill="1" applyBorder="1" applyAlignment="1">
      <alignment horizontal="center" vertical="center"/>
    </xf>
    <xf numFmtId="0" fontId="0" fillId="20" borderId="25" xfId="0" applyFill="1" applyBorder="1" applyAlignment="1">
      <alignment horizontal="center" vertical="center"/>
    </xf>
    <xf numFmtId="10" fontId="0" fillId="2" borderId="25" xfId="0" applyNumberFormat="1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9" fontId="0" fillId="0" borderId="24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9" fontId="0" fillId="20" borderId="1" xfId="0" applyNumberFormat="1" applyFill="1" applyBorder="1" applyAlignment="1">
      <alignment horizontal="center" vertical="center"/>
    </xf>
    <xf numFmtId="0" fontId="0" fillId="20" borderId="24" xfId="0" applyFill="1" applyBorder="1" applyAlignment="1">
      <alignment horizontal="center" vertical="center"/>
    </xf>
    <xf numFmtId="0" fontId="0" fillId="2" borderId="32" xfId="0" applyFill="1" applyBorder="1" applyAlignment="1">
      <alignment horizontal="left" vertical="center"/>
    </xf>
    <xf numFmtId="9" fontId="0" fillId="2" borderId="33" xfId="0" applyNumberFormat="1" applyFill="1" applyBorder="1" applyAlignment="1">
      <alignment horizontal="center" vertical="center"/>
    </xf>
    <xf numFmtId="10" fontId="0" fillId="2" borderId="34" xfId="0" applyNumberForma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3" fillId="22" borderId="1" xfId="0" applyFont="1" applyFill="1" applyBorder="1" applyAlignment="1">
      <alignment horizontal="center" vertical="center"/>
    </xf>
    <xf numFmtId="0" fontId="1" fillId="23" borderId="1" xfId="0" applyFont="1" applyFill="1" applyBorder="1" applyAlignment="1">
      <alignment horizontal="center" vertical="center"/>
    </xf>
    <xf numFmtId="1" fontId="0" fillId="21" borderId="1" xfId="0" applyNumberFormat="1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/>
    </xf>
    <xf numFmtId="9" fontId="7" fillId="13" borderId="1" xfId="0" applyNumberFormat="1" applyFont="1" applyFill="1" applyBorder="1" applyAlignment="1">
      <alignment horizontal="center" vertical="center"/>
    </xf>
    <xf numFmtId="0" fontId="7" fillId="13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8" fillId="13" borderId="1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164" fontId="4" fillId="11" borderId="3" xfId="0" applyNumberFormat="1" applyFont="1" applyFill="1" applyBorder="1" applyAlignment="1">
      <alignment horizontal="center" vertical="center"/>
    </xf>
    <xf numFmtId="164" fontId="4" fillId="11" borderId="4" xfId="0" applyNumberFormat="1" applyFont="1" applyFill="1" applyBorder="1" applyAlignment="1">
      <alignment horizontal="center" vertical="center"/>
    </xf>
    <xf numFmtId="164" fontId="4" fillId="11" borderId="2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14"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4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ables/table1.xml><?xml version="1.0" encoding="utf-8"?>
<table xmlns="http://schemas.openxmlformats.org/spreadsheetml/2006/main" id="1" name="Table1" displayName="Table1" ref="A1:G26" headerRowDxfId="13" dataDxfId="12">
  <autoFilter ref="A1:G26"/>
  <sortState ref="A2:G26">
    <sortCondition ref="C2:C26"/>
    <sortCondition ref="B2:B26"/>
  </sortState>
  <tableColumns count="7">
    <tableColumn id="1" name="Method" totalsRowLabel="Total" dataDxfId="11"/>
    <tableColumn id="2" name="Type" dataDxfId="10" totalsRowDxfId="9"/>
    <tableColumn id="8" name="Energy System" dataDxfId="8" totalsRowDxfId="7"/>
    <tableColumn id="3" name="Work Interval" dataDxfId="6" totalsRowDxfId="5"/>
    <tableColumn id="4" name="Recovery" dataDxfId="4" totalsRowDxfId="3"/>
    <tableColumn id="5" name="Work:Recovery Ratio" dataDxfId="2" totalsRowDxfId="1"/>
    <tableColumn id="6" name="Typical Format" totalsRowFunction="count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GridLines="0" tabSelected="1" workbookViewId="0">
      <pane ySplit="1" topLeftCell="A2" activePane="bottomLeft" state="frozen"/>
      <selection pane="bottomLeft" activeCell="B9" sqref="B9"/>
    </sheetView>
  </sheetViews>
  <sheetFormatPr baseColWidth="10" defaultColWidth="8.83203125" defaultRowHeight="14" x14ac:dyDescent="0"/>
  <cols>
    <col min="1" max="1" width="38.5" style="22" customWidth="1"/>
    <col min="2" max="2" width="23.5" customWidth="1"/>
    <col min="3" max="3" width="27" customWidth="1"/>
    <col min="4" max="4" width="29.33203125" customWidth="1"/>
    <col min="5" max="5" width="22.6640625" customWidth="1"/>
    <col min="6" max="6" width="29.5" customWidth="1"/>
    <col min="7" max="7" width="55.6640625" style="31" customWidth="1"/>
  </cols>
  <sheetData>
    <row r="1" spans="1:7" s="29" customFormat="1" ht="22.5" customHeight="1">
      <c r="A1" s="23" t="s">
        <v>0</v>
      </c>
      <c r="B1" s="23" t="s">
        <v>1</v>
      </c>
      <c r="C1" s="23" t="s">
        <v>91</v>
      </c>
      <c r="D1" s="23" t="s">
        <v>2</v>
      </c>
      <c r="E1" s="23" t="s">
        <v>3</v>
      </c>
      <c r="F1" s="23" t="s">
        <v>85</v>
      </c>
      <c r="G1" s="23" t="s">
        <v>4</v>
      </c>
    </row>
    <row r="2" spans="1:7" ht="60.75" customHeight="1">
      <c r="A2" s="87" t="s">
        <v>141</v>
      </c>
      <c r="B2" s="27" t="s">
        <v>179</v>
      </c>
      <c r="C2" s="27" t="s">
        <v>175</v>
      </c>
      <c r="D2" s="28" t="s">
        <v>143</v>
      </c>
      <c r="E2" s="28" t="s">
        <v>142</v>
      </c>
      <c r="F2" s="28" t="s">
        <v>142</v>
      </c>
      <c r="G2" s="86" t="s">
        <v>171</v>
      </c>
    </row>
    <row r="3" spans="1:7" ht="60.75" customHeight="1">
      <c r="A3" s="87" t="s">
        <v>174</v>
      </c>
      <c r="B3" s="27" t="s">
        <v>179</v>
      </c>
      <c r="C3" s="27" t="s">
        <v>175</v>
      </c>
      <c r="D3" s="28" t="s">
        <v>169</v>
      </c>
      <c r="E3" s="28" t="s">
        <v>142</v>
      </c>
      <c r="F3" s="28" t="s">
        <v>142</v>
      </c>
      <c r="G3" s="86" t="s">
        <v>170</v>
      </c>
    </row>
    <row r="4" spans="1:7" ht="60.75" customHeight="1">
      <c r="A4" s="87" t="s">
        <v>144</v>
      </c>
      <c r="B4" s="27" t="s">
        <v>179</v>
      </c>
      <c r="C4" s="27" t="s">
        <v>175</v>
      </c>
      <c r="D4" s="28" t="s">
        <v>145</v>
      </c>
      <c r="E4" s="28" t="s">
        <v>142</v>
      </c>
      <c r="F4" s="28" t="s">
        <v>142</v>
      </c>
      <c r="G4" s="86" t="s">
        <v>173</v>
      </c>
    </row>
    <row r="5" spans="1:7" ht="60.75" customHeight="1">
      <c r="A5" s="87" t="s">
        <v>146</v>
      </c>
      <c r="B5" s="27" t="s">
        <v>179</v>
      </c>
      <c r="C5" s="27" t="s">
        <v>175</v>
      </c>
      <c r="D5" s="28" t="s">
        <v>147</v>
      </c>
      <c r="E5" s="28" t="s">
        <v>142</v>
      </c>
      <c r="F5" s="28" t="s">
        <v>142</v>
      </c>
      <c r="G5" s="86" t="s">
        <v>172</v>
      </c>
    </row>
    <row r="6" spans="1:7" ht="60.75" customHeight="1">
      <c r="A6" s="88" t="s">
        <v>148</v>
      </c>
      <c r="B6" s="24" t="s">
        <v>180</v>
      </c>
      <c r="C6" s="24" t="s">
        <v>175</v>
      </c>
      <c r="D6" s="25" t="s">
        <v>149</v>
      </c>
      <c r="E6" s="25" t="s">
        <v>30</v>
      </c>
      <c r="F6" s="25" t="s">
        <v>31</v>
      </c>
      <c r="G6" s="30" t="s">
        <v>86</v>
      </c>
    </row>
    <row r="7" spans="1:7" ht="60.75" customHeight="1">
      <c r="A7" s="88" t="s">
        <v>32</v>
      </c>
      <c r="B7" s="24" t="s">
        <v>181</v>
      </c>
      <c r="C7" s="24" t="s">
        <v>175</v>
      </c>
      <c r="D7" s="25" t="s">
        <v>33</v>
      </c>
      <c r="E7" s="25" t="s">
        <v>34</v>
      </c>
      <c r="F7" s="25" t="s">
        <v>35</v>
      </c>
      <c r="G7" s="30" t="s">
        <v>87</v>
      </c>
    </row>
    <row r="8" spans="1:7" ht="60.75" customHeight="1">
      <c r="A8" s="88" t="s">
        <v>32</v>
      </c>
      <c r="B8" s="24" t="s">
        <v>181</v>
      </c>
      <c r="C8" s="24" t="s">
        <v>175</v>
      </c>
      <c r="D8" s="25" t="s">
        <v>36</v>
      </c>
      <c r="E8" s="25" t="s">
        <v>37</v>
      </c>
      <c r="F8" s="25" t="s">
        <v>38</v>
      </c>
      <c r="G8" s="30" t="s">
        <v>88</v>
      </c>
    </row>
    <row r="9" spans="1:7" ht="60.75" customHeight="1">
      <c r="A9" s="88" t="s">
        <v>107</v>
      </c>
      <c r="B9" s="24" t="s">
        <v>182</v>
      </c>
      <c r="C9" s="24" t="s">
        <v>175</v>
      </c>
      <c r="D9" s="25" t="s">
        <v>64</v>
      </c>
      <c r="E9" s="25" t="s">
        <v>65</v>
      </c>
      <c r="F9" s="25" t="s">
        <v>66</v>
      </c>
      <c r="G9" s="30" t="s">
        <v>96</v>
      </c>
    </row>
    <row r="10" spans="1:7" ht="60.75" customHeight="1">
      <c r="A10" s="88" t="s">
        <v>108</v>
      </c>
      <c r="B10" s="24" t="s">
        <v>182</v>
      </c>
      <c r="C10" s="24" t="s">
        <v>175</v>
      </c>
      <c r="D10" s="25" t="s">
        <v>67</v>
      </c>
      <c r="E10" s="25" t="s">
        <v>68</v>
      </c>
      <c r="F10" s="25" t="s">
        <v>69</v>
      </c>
      <c r="G10" s="30" t="s">
        <v>98</v>
      </c>
    </row>
    <row r="11" spans="1:7" ht="60.75" customHeight="1">
      <c r="A11" s="89" t="s">
        <v>150</v>
      </c>
      <c r="B11" s="27" t="s">
        <v>182</v>
      </c>
      <c r="C11" s="27" t="s">
        <v>175</v>
      </c>
      <c r="D11" s="25" t="s">
        <v>64</v>
      </c>
      <c r="E11" s="25" t="s">
        <v>153</v>
      </c>
      <c r="F11" s="25" t="s">
        <v>152</v>
      </c>
      <c r="G11" s="30" t="s">
        <v>159</v>
      </c>
    </row>
    <row r="12" spans="1:7" ht="60.75" customHeight="1">
      <c r="A12" s="88" t="s">
        <v>39</v>
      </c>
      <c r="B12" s="24" t="s">
        <v>181</v>
      </c>
      <c r="C12" s="24" t="s">
        <v>176</v>
      </c>
      <c r="D12" s="25" t="s">
        <v>40</v>
      </c>
      <c r="E12" s="25" t="s">
        <v>41</v>
      </c>
      <c r="F12" s="25" t="s">
        <v>42</v>
      </c>
      <c r="G12" s="30" t="s">
        <v>89</v>
      </c>
    </row>
    <row r="13" spans="1:7" ht="60.75" customHeight="1">
      <c r="A13" s="88" t="s">
        <v>39</v>
      </c>
      <c r="B13" s="24" t="s">
        <v>181</v>
      </c>
      <c r="C13" s="24" t="s">
        <v>176</v>
      </c>
      <c r="D13" s="25" t="s">
        <v>43</v>
      </c>
      <c r="E13" s="25" t="s">
        <v>44</v>
      </c>
      <c r="F13" s="25" t="s">
        <v>45</v>
      </c>
      <c r="G13" s="30" t="s">
        <v>90</v>
      </c>
    </row>
    <row r="14" spans="1:7" ht="60.75" customHeight="1">
      <c r="A14" s="88" t="s">
        <v>46</v>
      </c>
      <c r="B14" s="24" t="s">
        <v>182</v>
      </c>
      <c r="C14" s="24" t="s">
        <v>176</v>
      </c>
      <c r="D14" s="25" t="s">
        <v>47</v>
      </c>
      <c r="E14" s="25" t="s">
        <v>48</v>
      </c>
      <c r="F14" s="25" t="s">
        <v>42</v>
      </c>
      <c r="G14" s="30" t="s">
        <v>94</v>
      </c>
    </row>
    <row r="15" spans="1:7" ht="60.75" customHeight="1">
      <c r="A15" s="88" t="s">
        <v>49</v>
      </c>
      <c r="B15" s="24" t="s">
        <v>182</v>
      </c>
      <c r="C15" s="24" t="s">
        <v>176</v>
      </c>
      <c r="D15" s="25" t="s">
        <v>50</v>
      </c>
      <c r="E15" s="25" t="s">
        <v>51</v>
      </c>
      <c r="F15" s="25" t="s">
        <v>52</v>
      </c>
      <c r="G15" s="30" t="s">
        <v>92</v>
      </c>
    </row>
    <row r="16" spans="1:7" ht="60.75" customHeight="1">
      <c r="A16" s="88" t="s">
        <v>53</v>
      </c>
      <c r="B16" s="24" t="s">
        <v>182</v>
      </c>
      <c r="C16" s="24" t="s">
        <v>176</v>
      </c>
      <c r="D16" s="25" t="s">
        <v>54</v>
      </c>
      <c r="E16" s="25" t="s">
        <v>55</v>
      </c>
      <c r="F16" s="25" t="s">
        <v>35</v>
      </c>
      <c r="G16" s="30" t="s">
        <v>93</v>
      </c>
    </row>
    <row r="17" spans="1:7" ht="60.75" customHeight="1">
      <c r="A17" s="88" t="s">
        <v>56</v>
      </c>
      <c r="B17" s="24" t="s">
        <v>182</v>
      </c>
      <c r="C17" s="24" t="s">
        <v>176</v>
      </c>
      <c r="D17" s="25" t="s">
        <v>57</v>
      </c>
      <c r="E17" s="25" t="s">
        <v>58</v>
      </c>
      <c r="F17" s="25" t="s">
        <v>59</v>
      </c>
      <c r="G17" s="30" t="s">
        <v>95</v>
      </c>
    </row>
    <row r="18" spans="1:7" ht="60.75" customHeight="1">
      <c r="A18" s="88" t="s">
        <v>60</v>
      </c>
      <c r="B18" s="24" t="s">
        <v>182</v>
      </c>
      <c r="C18" s="24" t="s">
        <v>176</v>
      </c>
      <c r="D18" s="25" t="s">
        <v>61</v>
      </c>
      <c r="E18" s="25" t="s">
        <v>62</v>
      </c>
      <c r="F18" s="26" t="s">
        <v>63</v>
      </c>
      <c r="G18" s="30" t="s">
        <v>97</v>
      </c>
    </row>
    <row r="19" spans="1:7" ht="60.75" customHeight="1">
      <c r="A19" s="88" t="s">
        <v>70</v>
      </c>
      <c r="B19" s="24" t="s">
        <v>182</v>
      </c>
      <c r="C19" s="24" t="s">
        <v>176</v>
      </c>
      <c r="D19" s="25" t="s">
        <v>71</v>
      </c>
      <c r="E19" s="25" t="s">
        <v>104</v>
      </c>
      <c r="F19" s="25" t="s">
        <v>72</v>
      </c>
      <c r="G19" s="30" t="s">
        <v>105</v>
      </c>
    </row>
    <row r="20" spans="1:7" ht="60.75" customHeight="1">
      <c r="A20" s="88" t="s">
        <v>73</v>
      </c>
      <c r="B20" s="24" t="s">
        <v>182</v>
      </c>
      <c r="C20" s="24" t="s">
        <v>177</v>
      </c>
      <c r="D20" s="25" t="s">
        <v>154</v>
      </c>
      <c r="E20" s="25" t="s">
        <v>74</v>
      </c>
      <c r="F20" s="25" t="s">
        <v>75</v>
      </c>
      <c r="G20" s="30" t="s">
        <v>155</v>
      </c>
    </row>
    <row r="21" spans="1:7" ht="60.75" customHeight="1">
      <c r="A21" s="89" t="s">
        <v>151</v>
      </c>
      <c r="B21" s="27" t="s">
        <v>182</v>
      </c>
      <c r="C21" s="27" t="s">
        <v>177</v>
      </c>
      <c r="D21" s="25" t="s">
        <v>157</v>
      </c>
      <c r="E21" s="25" t="s">
        <v>158</v>
      </c>
      <c r="F21" s="25" t="s">
        <v>156</v>
      </c>
      <c r="G21" s="30" t="s">
        <v>160</v>
      </c>
    </row>
    <row r="22" spans="1:7" ht="60.75" customHeight="1">
      <c r="A22" s="88" t="s">
        <v>76</v>
      </c>
      <c r="B22" s="24" t="s">
        <v>183</v>
      </c>
      <c r="C22" s="24" t="s">
        <v>177</v>
      </c>
      <c r="D22" s="25" t="s">
        <v>77</v>
      </c>
      <c r="E22" s="25" t="s">
        <v>78</v>
      </c>
      <c r="F22" s="25" t="s">
        <v>102</v>
      </c>
      <c r="G22" s="30" t="s">
        <v>99</v>
      </c>
    </row>
    <row r="23" spans="1:7" ht="60.75" customHeight="1">
      <c r="A23" s="88" t="s">
        <v>79</v>
      </c>
      <c r="B23" s="24" t="s">
        <v>184</v>
      </c>
      <c r="C23" s="24" t="s">
        <v>177</v>
      </c>
      <c r="D23" s="25" t="s">
        <v>80</v>
      </c>
      <c r="E23" s="25" t="s">
        <v>65</v>
      </c>
      <c r="F23" s="25" t="s">
        <v>81</v>
      </c>
      <c r="G23" s="30" t="s">
        <v>100</v>
      </c>
    </row>
    <row r="24" spans="1:7" ht="60.75" customHeight="1">
      <c r="A24" s="89" t="s">
        <v>161</v>
      </c>
      <c r="B24" s="27" t="s">
        <v>184</v>
      </c>
      <c r="C24" s="27" t="s">
        <v>178</v>
      </c>
      <c r="D24" s="25" t="s">
        <v>162</v>
      </c>
      <c r="E24" s="25" t="s">
        <v>163</v>
      </c>
      <c r="F24" s="25" t="s">
        <v>164</v>
      </c>
      <c r="G24" s="86"/>
    </row>
    <row r="25" spans="1:7" ht="60.75" customHeight="1">
      <c r="A25" s="89" t="s">
        <v>165</v>
      </c>
      <c r="B25" s="27" t="s">
        <v>184</v>
      </c>
      <c r="C25" s="27" t="s">
        <v>178</v>
      </c>
      <c r="D25" s="25" t="s">
        <v>166</v>
      </c>
      <c r="E25" s="25" t="s">
        <v>167</v>
      </c>
      <c r="F25" s="25" t="s">
        <v>168</v>
      </c>
      <c r="G25" s="86"/>
    </row>
    <row r="26" spans="1:7" ht="60.75" customHeight="1">
      <c r="A26" s="88" t="s">
        <v>82</v>
      </c>
      <c r="B26" s="24" t="s">
        <v>183</v>
      </c>
      <c r="C26" s="24" t="s">
        <v>106</v>
      </c>
      <c r="D26" s="25" t="s">
        <v>83</v>
      </c>
      <c r="E26" s="25" t="s">
        <v>84</v>
      </c>
      <c r="F26" s="25" t="s">
        <v>103</v>
      </c>
      <c r="G26" s="30" t="s">
        <v>101</v>
      </c>
    </row>
  </sheetData>
  <pageMargins left="0.7" right="0.7" top="0.75" bottom="0.75" header="0.3" footer="0.3"/>
  <pageSetup paperSize="9" orientation="portrait" horizontalDpi="300" verticalDpi="300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9"/>
  <sheetViews>
    <sheetView showGridLines="0" showRowColHeaders="0" workbookViewId="0">
      <selection activeCell="B33" sqref="B33"/>
    </sheetView>
  </sheetViews>
  <sheetFormatPr baseColWidth="10" defaultColWidth="8.83203125" defaultRowHeight="14" x14ac:dyDescent="0"/>
  <cols>
    <col min="1" max="1" width="34.33203125" customWidth="1"/>
    <col min="4" max="5" width="13.83203125" customWidth="1"/>
  </cols>
  <sheetData>
    <row r="1" spans="1:7" ht="15" thickBot="1">
      <c r="A1" s="32"/>
      <c r="B1" s="33" t="s">
        <v>5</v>
      </c>
      <c r="C1" s="34" t="s">
        <v>109</v>
      </c>
    </row>
    <row r="2" spans="1:7">
      <c r="A2" s="35" t="s">
        <v>39</v>
      </c>
      <c r="B2" s="36">
        <v>1</v>
      </c>
      <c r="C2" s="37" t="s">
        <v>110</v>
      </c>
    </row>
    <row r="3" spans="1:7">
      <c r="A3" s="38" t="s">
        <v>111</v>
      </c>
      <c r="B3" s="39" t="s">
        <v>112</v>
      </c>
      <c r="C3" s="40">
        <v>0.9</v>
      </c>
    </row>
    <row r="4" spans="1:7">
      <c r="A4" s="38" t="s">
        <v>113</v>
      </c>
      <c r="B4" s="41" t="s">
        <v>114</v>
      </c>
      <c r="C4" s="40">
        <v>0.8</v>
      </c>
    </row>
    <row r="5" spans="1:7">
      <c r="A5" s="38" t="s">
        <v>115</v>
      </c>
      <c r="B5" s="41" t="s">
        <v>116</v>
      </c>
      <c r="C5" s="42" t="s">
        <v>112</v>
      </c>
    </row>
    <row r="6" spans="1:7" ht="15" thickBot="1">
      <c r="A6" s="43" t="s">
        <v>117</v>
      </c>
      <c r="B6" s="44" t="s">
        <v>118</v>
      </c>
      <c r="C6" s="45" t="s">
        <v>119</v>
      </c>
    </row>
    <row r="7" spans="1:7" ht="15" thickBot="1"/>
    <row r="8" spans="1:7">
      <c r="A8" s="46" t="s">
        <v>0</v>
      </c>
      <c r="B8" s="47" t="s">
        <v>5</v>
      </c>
      <c r="C8" s="48" t="s">
        <v>120</v>
      </c>
      <c r="D8" s="49" t="s">
        <v>121</v>
      </c>
      <c r="E8" s="50" t="s">
        <v>122</v>
      </c>
      <c r="F8" s="51" t="s">
        <v>123</v>
      </c>
      <c r="G8" s="52" t="s">
        <v>124</v>
      </c>
    </row>
    <row r="9" spans="1:7">
      <c r="A9" s="53" t="s">
        <v>125</v>
      </c>
      <c r="B9" s="54">
        <v>2</v>
      </c>
      <c r="C9" s="55">
        <f t="shared" ref="C9:C17" si="0">B9*0.75</f>
        <v>1.5</v>
      </c>
      <c r="D9" s="93" t="s">
        <v>126</v>
      </c>
      <c r="E9" s="94"/>
      <c r="F9" s="56">
        <v>1</v>
      </c>
      <c r="G9" s="57">
        <v>1</v>
      </c>
    </row>
    <row r="10" spans="1:7">
      <c r="A10" s="53" t="s">
        <v>125</v>
      </c>
      <c r="B10" s="54">
        <v>1.95</v>
      </c>
      <c r="C10" s="55">
        <f t="shared" si="0"/>
        <v>1.4624999999999999</v>
      </c>
      <c r="D10" s="95" t="s">
        <v>140</v>
      </c>
      <c r="E10" s="96"/>
      <c r="F10" s="56">
        <v>0.95</v>
      </c>
      <c r="G10" s="57">
        <v>0.92307700000000004</v>
      </c>
    </row>
    <row r="11" spans="1:7">
      <c r="A11" s="58" t="s">
        <v>127</v>
      </c>
      <c r="B11" s="59">
        <v>1.9</v>
      </c>
      <c r="C11" s="60">
        <f t="shared" si="0"/>
        <v>1.4249999999999998</v>
      </c>
      <c r="D11" s="97"/>
      <c r="E11" s="98"/>
      <c r="F11" s="61">
        <v>0.9</v>
      </c>
      <c r="G11" s="62">
        <v>0.84615399999999996</v>
      </c>
    </row>
    <row r="12" spans="1:7">
      <c r="A12" s="58" t="s">
        <v>127</v>
      </c>
      <c r="B12" s="59">
        <v>1.85</v>
      </c>
      <c r="C12" s="60">
        <f t="shared" si="0"/>
        <v>1.3875000000000002</v>
      </c>
      <c r="D12" s="97"/>
      <c r="E12" s="98"/>
      <c r="F12" s="61">
        <v>0.85</v>
      </c>
      <c r="G12" s="62">
        <v>0.769231</v>
      </c>
    </row>
    <row r="13" spans="1:7">
      <c r="A13" s="53" t="s">
        <v>76</v>
      </c>
      <c r="B13" s="54">
        <v>1.8</v>
      </c>
      <c r="C13" s="55">
        <f t="shared" si="0"/>
        <v>1.35</v>
      </c>
      <c r="D13" s="97"/>
      <c r="E13" s="98"/>
      <c r="F13" s="56">
        <v>0.8</v>
      </c>
      <c r="G13" s="57">
        <v>0.69230799999999992</v>
      </c>
    </row>
    <row r="14" spans="1:7">
      <c r="A14" s="53" t="s">
        <v>76</v>
      </c>
      <c r="B14" s="54">
        <v>1.75</v>
      </c>
      <c r="C14" s="55">
        <f t="shared" si="0"/>
        <v>1.3125</v>
      </c>
      <c r="D14" s="97"/>
      <c r="E14" s="98"/>
      <c r="F14" s="56">
        <v>0.75</v>
      </c>
      <c r="G14" s="57">
        <v>0.61538499999999996</v>
      </c>
    </row>
    <row r="15" spans="1:7">
      <c r="A15" s="53" t="s">
        <v>76</v>
      </c>
      <c r="B15" s="54">
        <v>1.7</v>
      </c>
      <c r="C15" s="55">
        <f t="shared" si="0"/>
        <v>1.2749999999999999</v>
      </c>
      <c r="D15" s="97"/>
      <c r="E15" s="98"/>
      <c r="F15" s="56">
        <v>0.7</v>
      </c>
      <c r="G15" s="57">
        <v>0.538462</v>
      </c>
    </row>
    <row r="16" spans="1:7">
      <c r="A16" s="53" t="s">
        <v>76</v>
      </c>
      <c r="B16" s="54">
        <v>1.65</v>
      </c>
      <c r="C16" s="55">
        <f t="shared" si="0"/>
        <v>1.2374999999999998</v>
      </c>
      <c r="D16" s="97"/>
      <c r="E16" s="98"/>
      <c r="F16" s="56">
        <v>0.64999999999999991</v>
      </c>
      <c r="G16" s="57">
        <v>0.46153899999999992</v>
      </c>
    </row>
    <row r="17" spans="1:7">
      <c r="A17" s="53" t="s">
        <v>76</v>
      </c>
      <c r="B17" s="54">
        <v>1.6</v>
      </c>
      <c r="C17" s="55">
        <f t="shared" si="0"/>
        <v>1.2000000000000002</v>
      </c>
      <c r="D17" s="97"/>
      <c r="E17" s="98"/>
      <c r="F17" s="56">
        <v>0.6</v>
      </c>
      <c r="G17" s="57">
        <v>0.38461599999999996</v>
      </c>
    </row>
    <row r="18" spans="1:7">
      <c r="A18" s="63" t="s">
        <v>82</v>
      </c>
      <c r="B18" s="59">
        <v>1.55</v>
      </c>
      <c r="C18" s="60">
        <f>B18*0.75</f>
        <v>1.1625000000000001</v>
      </c>
      <c r="D18" s="97"/>
      <c r="E18" s="98"/>
      <c r="F18" s="61">
        <v>0.55000000000000004</v>
      </c>
      <c r="G18" s="62">
        <v>0.30769299999999999</v>
      </c>
    </row>
    <row r="19" spans="1:7">
      <c r="A19" s="63" t="s">
        <v>82</v>
      </c>
      <c r="B19" s="64">
        <v>1.5</v>
      </c>
      <c r="C19" s="65">
        <v>1.125</v>
      </c>
      <c r="D19" s="97"/>
      <c r="E19" s="98"/>
      <c r="F19" s="61">
        <v>0.5</v>
      </c>
      <c r="G19" s="62">
        <v>0.23076999999999992</v>
      </c>
    </row>
    <row r="20" spans="1:7">
      <c r="A20" s="63" t="s">
        <v>82</v>
      </c>
      <c r="B20" s="64">
        <v>1.45</v>
      </c>
      <c r="C20" s="65">
        <v>1.0874999999999999</v>
      </c>
      <c r="D20" s="97"/>
      <c r="E20" s="98"/>
      <c r="F20" s="61">
        <v>0.44999999999999996</v>
      </c>
      <c r="G20" s="62">
        <v>0.15384699999999996</v>
      </c>
    </row>
    <row r="21" spans="1:7">
      <c r="A21" s="63" t="s">
        <v>82</v>
      </c>
      <c r="B21" s="64">
        <v>1.4</v>
      </c>
      <c r="C21" s="65">
        <v>1.0499999999999998</v>
      </c>
      <c r="D21" s="97"/>
      <c r="E21" s="98"/>
      <c r="F21" s="61">
        <v>0.39999999999999991</v>
      </c>
      <c r="G21" s="62">
        <v>7.6923999999999992E-2</v>
      </c>
    </row>
    <row r="22" spans="1:7">
      <c r="A22" s="63" t="s">
        <v>82</v>
      </c>
      <c r="B22" s="64">
        <v>1.35</v>
      </c>
      <c r="C22" s="65">
        <v>1.0125000000000002</v>
      </c>
      <c r="D22" s="99"/>
      <c r="E22" s="100"/>
      <c r="F22" s="61">
        <v>0.35</v>
      </c>
      <c r="G22" s="62">
        <v>0</v>
      </c>
    </row>
    <row r="23" spans="1:7">
      <c r="A23" s="66" t="s">
        <v>128</v>
      </c>
      <c r="B23" s="67">
        <v>1.3</v>
      </c>
      <c r="C23" s="68">
        <v>0.97500000000000009</v>
      </c>
      <c r="D23" s="101" t="s">
        <v>129</v>
      </c>
      <c r="E23" s="102"/>
      <c r="F23" s="56">
        <v>0.29999999999999993</v>
      </c>
      <c r="G23" s="69"/>
    </row>
    <row r="24" spans="1:7">
      <c r="A24" s="66" t="s">
        <v>130</v>
      </c>
      <c r="B24" s="67">
        <v>1.25</v>
      </c>
      <c r="C24" s="68">
        <v>0.9375</v>
      </c>
      <c r="D24" s="103"/>
      <c r="E24" s="104"/>
      <c r="F24" s="56">
        <v>0.25</v>
      </c>
      <c r="G24" s="69"/>
    </row>
    <row r="25" spans="1:7">
      <c r="A25" s="66" t="s">
        <v>130</v>
      </c>
      <c r="B25" s="67">
        <v>1.2</v>
      </c>
      <c r="C25" s="68">
        <v>0.89999999999999991</v>
      </c>
      <c r="D25" s="103"/>
      <c r="E25" s="104"/>
      <c r="F25" s="56">
        <v>0.19999999999999996</v>
      </c>
      <c r="G25" s="69"/>
    </row>
    <row r="26" spans="1:7">
      <c r="A26" s="66" t="s">
        <v>131</v>
      </c>
      <c r="B26" s="67">
        <v>1.1499999999999999</v>
      </c>
      <c r="C26" s="68">
        <v>0.86249999999999993</v>
      </c>
      <c r="D26" s="103"/>
      <c r="E26" s="104"/>
      <c r="F26" s="56">
        <v>0.14999999999999991</v>
      </c>
      <c r="G26" s="69"/>
    </row>
    <row r="27" spans="1:7">
      <c r="A27" s="63" t="s">
        <v>132</v>
      </c>
      <c r="B27" s="64">
        <v>1.1000000000000001</v>
      </c>
      <c r="C27" s="70">
        <v>0.82500000000000007</v>
      </c>
      <c r="D27" s="103"/>
      <c r="E27" s="104"/>
      <c r="F27" s="61">
        <v>9.9999999999999978E-2</v>
      </c>
      <c r="G27" s="71"/>
    </row>
    <row r="28" spans="1:7">
      <c r="A28" s="63" t="s">
        <v>132</v>
      </c>
      <c r="B28" s="64">
        <v>1.05</v>
      </c>
      <c r="C28" s="70">
        <v>0.78750000000000009</v>
      </c>
      <c r="D28" s="105"/>
      <c r="E28" s="106"/>
      <c r="F28" s="61">
        <v>4.9999999999999933E-2</v>
      </c>
      <c r="G28" s="71"/>
    </row>
    <row r="29" spans="1:7">
      <c r="A29" s="63" t="s">
        <v>133</v>
      </c>
      <c r="B29" s="72">
        <v>1</v>
      </c>
      <c r="C29" s="70">
        <v>0.75</v>
      </c>
      <c r="D29" s="73">
        <v>1</v>
      </c>
      <c r="E29" s="74" t="s">
        <v>39</v>
      </c>
      <c r="F29" s="61">
        <v>0</v>
      </c>
      <c r="G29" s="71"/>
    </row>
    <row r="30" spans="1:7">
      <c r="A30" s="63" t="s">
        <v>134</v>
      </c>
      <c r="B30" s="72">
        <v>0.95</v>
      </c>
      <c r="C30" s="70">
        <v>0.71249999999999991</v>
      </c>
      <c r="D30" s="75"/>
      <c r="E30" s="74"/>
      <c r="F30" s="76"/>
      <c r="G30" s="71"/>
    </row>
    <row r="31" spans="1:7">
      <c r="A31" s="66" t="s">
        <v>32</v>
      </c>
      <c r="B31" s="77">
        <v>0.89999999999999991</v>
      </c>
      <c r="C31" s="68">
        <v>0.67499999999999993</v>
      </c>
      <c r="D31" s="75"/>
      <c r="E31" s="74"/>
      <c r="F31" s="78"/>
      <c r="G31" s="69"/>
    </row>
    <row r="32" spans="1:7">
      <c r="A32" s="66" t="s">
        <v>29</v>
      </c>
      <c r="B32" s="77">
        <v>0.85</v>
      </c>
      <c r="C32" s="68">
        <v>0.63749999999999996</v>
      </c>
      <c r="D32" s="73">
        <v>0.9</v>
      </c>
      <c r="E32" s="74" t="s">
        <v>135</v>
      </c>
      <c r="F32" s="78"/>
      <c r="G32" s="69"/>
    </row>
    <row r="33" spans="1:7">
      <c r="A33" s="66" t="s">
        <v>29</v>
      </c>
      <c r="B33" s="77">
        <v>0.79999999999999993</v>
      </c>
      <c r="C33" s="68">
        <v>0.6</v>
      </c>
      <c r="D33" s="75"/>
      <c r="E33" s="74" t="s">
        <v>135</v>
      </c>
      <c r="F33" s="78"/>
      <c r="G33" s="69"/>
    </row>
    <row r="34" spans="1:7">
      <c r="A34" s="66" t="s">
        <v>136</v>
      </c>
      <c r="B34" s="77">
        <v>0.75</v>
      </c>
      <c r="C34" s="68">
        <v>0.5625</v>
      </c>
      <c r="D34" s="73">
        <v>0.85</v>
      </c>
      <c r="E34" s="74"/>
      <c r="F34" s="78"/>
      <c r="G34" s="69"/>
    </row>
    <row r="35" spans="1:7">
      <c r="A35" s="66" t="s">
        <v>136</v>
      </c>
      <c r="B35" s="77">
        <v>0.7</v>
      </c>
      <c r="C35" s="68">
        <v>0.52499999999999991</v>
      </c>
      <c r="D35" s="75"/>
      <c r="E35" s="74"/>
      <c r="F35" s="78"/>
      <c r="G35" s="69"/>
    </row>
    <row r="36" spans="1:7">
      <c r="A36" s="63" t="s">
        <v>137</v>
      </c>
      <c r="B36" s="72">
        <v>0.64999999999999991</v>
      </c>
      <c r="C36" s="70">
        <v>0.48749999999999993</v>
      </c>
      <c r="D36" s="73">
        <v>0.8</v>
      </c>
      <c r="E36" s="74" t="s">
        <v>138</v>
      </c>
      <c r="F36" s="76"/>
      <c r="G36" s="71"/>
    </row>
    <row r="37" spans="1:7">
      <c r="A37" s="63" t="s">
        <v>137</v>
      </c>
      <c r="B37" s="72">
        <v>0.6</v>
      </c>
      <c r="C37" s="70">
        <v>0.44999999999999996</v>
      </c>
      <c r="D37" s="73">
        <v>0.75</v>
      </c>
      <c r="E37" s="74" t="s">
        <v>138</v>
      </c>
      <c r="F37" s="76"/>
      <c r="G37" s="71"/>
    </row>
    <row r="38" spans="1:7">
      <c r="A38" s="63" t="s">
        <v>139</v>
      </c>
      <c r="B38" s="72">
        <v>0.54999999999999993</v>
      </c>
      <c r="C38" s="70">
        <v>0.41249999999999998</v>
      </c>
      <c r="D38" s="75"/>
      <c r="E38" s="74"/>
      <c r="F38" s="76"/>
      <c r="G38" s="71"/>
    </row>
    <row r="39" spans="1:7" ht="15" thickBot="1">
      <c r="A39" s="79" t="s">
        <v>139</v>
      </c>
      <c r="B39" s="80">
        <v>0.5</v>
      </c>
      <c r="C39" s="81">
        <v>0.375</v>
      </c>
      <c r="D39" s="82"/>
      <c r="E39" s="83"/>
      <c r="F39" s="84"/>
      <c r="G39" s="85"/>
    </row>
  </sheetData>
  <mergeCells count="3">
    <mergeCell ref="D9:E9"/>
    <mergeCell ref="D10:E22"/>
    <mergeCell ref="D23:E28"/>
  </mergeCells>
  <pageMargins left="0.7" right="0.7" top="0.75" bottom="0.75" header="0.3" footer="0.3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X155"/>
  <sheetViews>
    <sheetView showGridLines="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M5" sqref="M5"/>
    </sheetView>
  </sheetViews>
  <sheetFormatPr baseColWidth="10" defaultColWidth="8.83203125" defaultRowHeight="14" x14ac:dyDescent="0"/>
  <cols>
    <col min="1" max="1" width="8.83203125" style="2"/>
    <col min="2" max="12" width="8.83203125" style="1"/>
    <col min="13" max="13" width="10" style="1" bestFit="1" customWidth="1"/>
    <col min="14" max="14" width="3.83203125" customWidth="1"/>
    <col min="15" max="24" width="13.1640625" style="1" customWidth="1"/>
  </cols>
  <sheetData>
    <row r="1" spans="1:24">
      <c r="I1" s="114" t="s">
        <v>14</v>
      </c>
      <c r="J1" s="115"/>
      <c r="K1" s="115"/>
      <c r="L1" s="116"/>
      <c r="M1" s="14">
        <v>40</v>
      </c>
      <c r="O1" s="112" t="s">
        <v>12</v>
      </c>
      <c r="P1" s="112"/>
      <c r="Q1" s="112"/>
      <c r="R1" s="108">
        <v>1</v>
      </c>
      <c r="S1" s="18" t="s">
        <v>21</v>
      </c>
      <c r="T1" s="16">
        <v>400</v>
      </c>
      <c r="U1" s="21" t="s">
        <v>26</v>
      </c>
      <c r="V1" s="14">
        <v>40</v>
      </c>
      <c r="W1" s="21" t="s">
        <v>17</v>
      </c>
      <c r="X1" s="14">
        <v>0.7</v>
      </c>
    </row>
    <row r="2" spans="1:24">
      <c r="I2" s="114" t="s">
        <v>17</v>
      </c>
      <c r="J2" s="115"/>
      <c r="K2" s="115"/>
      <c r="L2" s="116"/>
      <c r="M2" s="14">
        <v>0.7</v>
      </c>
      <c r="O2" s="112"/>
      <c r="P2" s="112"/>
      <c r="Q2" s="112"/>
      <c r="R2" s="109"/>
      <c r="S2" s="18" t="s">
        <v>23</v>
      </c>
      <c r="T2" s="16">
        <v>30</v>
      </c>
      <c r="U2" s="21" t="s">
        <v>23</v>
      </c>
      <c r="V2" s="14">
        <v>30</v>
      </c>
      <c r="W2" s="21" t="s">
        <v>13</v>
      </c>
      <c r="X2" s="14">
        <v>3</v>
      </c>
    </row>
    <row r="3" spans="1:24">
      <c r="A3" s="117" t="s">
        <v>5</v>
      </c>
      <c r="B3" s="117"/>
      <c r="C3" s="113" t="s">
        <v>8</v>
      </c>
      <c r="D3" s="110"/>
      <c r="E3" s="110"/>
      <c r="F3" s="110"/>
      <c r="G3" s="110"/>
      <c r="H3" s="91" t="s">
        <v>185</v>
      </c>
      <c r="I3" s="111" t="s">
        <v>18</v>
      </c>
      <c r="J3" s="111"/>
      <c r="K3" s="111"/>
      <c r="L3" s="111"/>
      <c r="M3" s="111"/>
      <c r="O3" s="107" t="s">
        <v>25</v>
      </c>
      <c r="P3" s="107"/>
      <c r="Q3" s="107"/>
      <c r="R3" s="107"/>
      <c r="S3" s="110" t="s">
        <v>24</v>
      </c>
      <c r="T3" s="110"/>
      <c r="U3" s="111" t="s">
        <v>18</v>
      </c>
      <c r="V3" s="111"/>
      <c r="W3" s="111"/>
      <c r="X3" s="111"/>
    </row>
    <row r="4" spans="1:24">
      <c r="A4" s="6" t="s">
        <v>6</v>
      </c>
      <c r="B4" s="7" t="s">
        <v>7</v>
      </c>
      <c r="C4" s="11" t="s">
        <v>9</v>
      </c>
      <c r="D4" s="12" t="s">
        <v>10</v>
      </c>
      <c r="E4" s="12" t="s">
        <v>11</v>
      </c>
      <c r="F4" s="12" t="s">
        <v>15</v>
      </c>
      <c r="G4" s="12" t="s">
        <v>16</v>
      </c>
      <c r="H4" s="90" t="s">
        <v>186</v>
      </c>
      <c r="I4" s="13" t="s">
        <v>9</v>
      </c>
      <c r="J4" s="13" t="s">
        <v>10</v>
      </c>
      <c r="K4" s="13" t="s">
        <v>11</v>
      </c>
      <c r="L4" s="13" t="s">
        <v>15</v>
      </c>
      <c r="M4" s="13" t="s">
        <v>16</v>
      </c>
      <c r="O4" s="15" t="s">
        <v>6</v>
      </c>
      <c r="P4" s="15" t="s">
        <v>7</v>
      </c>
      <c r="Q4" s="15" t="s">
        <v>19</v>
      </c>
      <c r="R4" s="15" t="s">
        <v>20</v>
      </c>
      <c r="S4" s="17" t="s">
        <v>22</v>
      </c>
      <c r="T4" s="17" t="str">
        <f>"m/" &amp;INT(RunTime/60)&amp;":"&amp;TEXT(MOD(RunTime,60),"00")</f>
        <v>m/0:30</v>
      </c>
      <c r="U4" s="20" t="str">
        <f>"# Shuttles/" &amp;INT(ShuttlesRunTime/60)&amp;":"&amp;TEXT(MOD(ShuttlesRunTime,60),"00")</f>
        <v># Shuttles/0:30</v>
      </c>
      <c r="V4" s="20" t="str">
        <f>"Shuttle m/" &amp;INT(RunTime/60)&amp;":"&amp;TEXT(MOD(RunTime,60),"00")</f>
        <v>Shuttle m/0:30</v>
      </c>
      <c r="W4" s="20" t="s">
        <v>27</v>
      </c>
      <c r="X4" s="20" t="s">
        <v>28</v>
      </c>
    </row>
    <row r="5" spans="1:24">
      <c r="A5" s="5">
        <v>10</v>
      </c>
      <c r="B5" s="4">
        <f>A5/3.6</f>
        <v>2.7777777777777777</v>
      </c>
      <c r="C5" s="8" t="str">
        <f>INT(((1200)/$B5)/60)&amp;":"&amp;TEXT(INT(MOD((1200)/$B5,60)),"00")</f>
        <v>7:12</v>
      </c>
      <c r="D5" s="9" t="str">
        <f>INT(((1500)/$B5)/60)&amp;":"&amp;TEXT(INT(MOD((1500)/$B5,60)),"00")</f>
        <v>9:00</v>
      </c>
      <c r="E5" s="9" t="str">
        <f>INT(((1600)/$B5)/60)&amp;":"&amp;TEXT(INT(MOD((1600)/$B5,60)),"00")</f>
        <v>9:36</v>
      </c>
      <c r="F5" s="9" t="str">
        <f>MROUND($B5*300,1)&amp;" m"</f>
        <v>833 m</v>
      </c>
      <c r="G5" s="9" t="str">
        <f>MROUND($B5*360,1)&amp;" m"</f>
        <v>1000 m</v>
      </c>
      <c r="H5" s="92" t="str">
        <f>MROUND(16.336 * POWER(A5,2) +40.066 * A5 - 1379.4, 1) &amp; " m"</f>
        <v>655 m</v>
      </c>
      <c r="I5" s="10" t="str">
        <f t="shared" ref="I5:I36" si="0">INT((1200/$B5 + ((CEILING(1200/TestingShuttleLength,1)-1)*TestingCODTime))/60)&amp;":"&amp;TEXT(INT(MOD(1200/$B5 + ((CEILING(1200/TestingShuttleLength,1)-1)*TestingCODTime),60)),"00")</f>
        <v>7:32</v>
      </c>
      <c r="J5" s="10" t="str">
        <f t="shared" ref="J5:J36" si="1">INT((1500/$B5 + ((CEILING(1500/TestingShuttleLength,1)-1)*TestingCODTime))/60)&amp;":"&amp;TEXT(INT(MOD(1500/$B5 + ((CEILING(1500/TestingShuttleLength,1)-1)*TestingCODTime),60)),"00")</f>
        <v>9:25</v>
      </c>
      <c r="K5" s="10" t="str">
        <f t="shared" ref="K5:K36" si="2">INT((1600/$B5 + ((CEILING(1600/TestingShuttleLength,1)-1)*TestingCODTime))/60)&amp;":"&amp;TEXT(INT(MOD(1600/$B5 + ((CEILING(1600/TestingShuttleLength,1)-1)*TestingCODTime),60)),"00")</f>
        <v>10:03</v>
      </c>
      <c r="L5" s="10" t="str">
        <f t="shared" ref="L5:L36" si="3">MROUND(300/(TestingShuttleLength/$B5 + TestingCODTime)*TestingShuttleLength,1)&amp;" m"</f>
        <v>795 m</v>
      </c>
      <c r="M5" s="10" t="str">
        <f t="shared" ref="M5:M36" si="4">MROUND(360/(TestingShuttleLength/$B5 + TestingCODTime)*TestingShuttleLength,1)&amp;" m"</f>
        <v>954 m</v>
      </c>
      <c r="O5" s="5">
        <f>A5*MASPErcentage</f>
        <v>10</v>
      </c>
      <c r="P5" s="4">
        <f>B5*MASPErcentage</f>
        <v>2.7777777777777777</v>
      </c>
      <c r="Q5" s="3" t="str">
        <f>INT(((1000)/$P5)/60)&amp;":"&amp;TEXT(INT(MOD((1000)/$P5,60)),"00")</f>
        <v>6:00</v>
      </c>
      <c r="R5" s="3" t="str">
        <f>MROUND($P5*60,1)&amp;" m"</f>
        <v>167 m</v>
      </c>
      <c r="S5" s="9" t="str">
        <f t="shared" ref="S5:S36" si="5">INT(((LapLength)/$P5)/60)&amp;":"&amp;TEXT(INT(MOD((LapLength)/$P5,60)),"00")</f>
        <v>2:24</v>
      </c>
      <c r="T5" s="9" t="str">
        <f t="shared" ref="T5:T36" si="6">MROUND($P5*RunTime,1)&amp;" m"</f>
        <v>83 m</v>
      </c>
      <c r="U5" s="19" t="str">
        <f t="shared" ref="U5:U36" si="7">MROUND(ShuttlesRunTime/(ShuttleLength/$P5+CODTime),0.01) &amp; "x"</f>
        <v>1.99x</v>
      </c>
      <c r="V5" s="10" t="str">
        <f t="shared" ref="V5:V36" si="8">MROUND((ShuttlesRunTime/(ShuttleLength/$P5+CODTime))*ShuttleLength,1)&amp;" m"</f>
        <v>79 m</v>
      </c>
      <c r="W5" s="10" t="str">
        <f t="shared" ref="W5:W36" si="9">INT( (ShuttleLength*NumberOfShuttles/$P5 + ( ( NumberOfShuttles - 1) * CODTime)) /60) &amp;":"&amp;  TEXT( INT(MOD(  (ShuttleLength*NumberOfShuttles/$P5 + ( ( NumberOfShuttles - 1) * CODTime)),60)),"00"  )</f>
        <v>0:44</v>
      </c>
      <c r="X5" s="10" t="str">
        <f t="shared" ref="X5:X36" si="10">MROUND($P5*(ShuttlesRunTime-(NumberOfShuttles-1)*CODTime) / NumberOfShuttles,1)&amp;" m"</f>
        <v>26 m</v>
      </c>
    </row>
    <row r="6" spans="1:24">
      <c r="A6" s="5">
        <v>10.1</v>
      </c>
      <c r="B6" s="4">
        <f t="shared" ref="B6:B69" si="11">A6/3.6</f>
        <v>2.8055555555555554</v>
      </c>
      <c r="C6" s="8" t="str">
        <f t="shared" ref="C6:C69" si="12">INT(((1200)/$B6)/60)&amp;":"&amp;TEXT(INT(MOD((1200)/$B6,60)),"00")</f>
        <v>7:07</v>
      </c>
      <c r="D6" s="9" t="str">
        <f t="shared" ref="D6:D69" si="13">INT(((1500)/$B6)/60)&amp;":"&amp;TEXT(INT(MOD((1500)/$B6,60)),"00")</f>
        <v>8:54</v>
      </c>
      <c r="E6" s="9" t="str">
        <f t="shared" ref="E6:E69" si="14">INT(((1600)/$B6)/60)&amp;":"&amp;TEXT(INT(MOD((1600)/$B6,60)),"00")</f>
        <v>9:30</v>
      </c>
      <c r="F6" s="9" t="str">
        <f t="shared" ref="F6:F69" si="15">MROUND($B6*300,1)&amp;" m"</f>
        <v>842 m</v>
      </c>
      <c r="G6" s="9" t="str">
        <f t="shared" ref="G6:G69" si="16">MROUND($B6*360,1)&amp;" m"</f>
        <v>1010 m</v>
      </c>
      <c r="H6" s="92" t="str">
        <f t="shared" ref="H6:H69" si="17">MROUND(16.336 * POWER(A6,2) +40.066 * A6 - 1379.4, 1) &amp; " m"</f>
        <v>692 m</v>
      </c>
      <c r="I6" s="10" t="str">
        <f t="shared" si="0"/>
        <v>7:28</v>
      </c>
      <c r="J6" s="10" t="str">
        <f t="shared" si="1"/>
        <v>9:20</v>
      </c>
      <c r="K6" s="10" t="str">
        <f t="shared" si="2"/>
        <v>9:57</v>
      </c>
      <c r="L6" s="10" t="str">
        <f t="shared" si="3"/>
        <v>802 m</v>
      </c>
      <c r="M6" s="10" t="str">
        <f t="shared" si="4"/>
        <v>963 m</v>
      </c>
      <c r="O6" s="5">
        <f>A6*MASPErcentage</f>
        <v>10.1</v>
      </c>
      <c r="P6" s="4">
        <f>B6*MASPErcentage</f>
        <v>2.8055555555555554</v>
      </c>
      <c r="Q6" s="3" t="str">
        <f t="shared" ref="Q6:Q69" si="18">INT(((1000)/$P6)/60)&amp;":"&amp;TEXT(INT(MOD((1000)/$P6,60)),"00")</f>
        <v>5:56</v>
      </c>
      <c r="R6" s="3" t="str">
        <f t="shared" ref="R6:R69" si="19">MROUND($P6*60,1)&amp;" m"</f>
        <v>168 m</v>
      </c>
      <c r="S6" s="9" t="str">
        <f t="shared" si="5"/>
        <v>2:22</v>
      </c>
      <c r="T6" s="9" t="str">
        <f t="shared" si="6"/>
        <v>84 m</v>
      </c>
      <c r="U6" s="19" t="str">
        <f t="shared" si="7"/>
        <v>2.01x</v>
      </c>
      <c r="V6" s="10" t="str">
        <f t="shared" si="8"/>
        <v>80 m</v>
      </c>
      <c r="W6" s="10" t="str">
        <f t="shared" si="9"/>
        <v>0:44</v>
      </c>
      <c r="X6" s="10" t="str">
        <f t="shared" si="10"/>
        <v>27 m</v>
      </c>
    </row>
    <row r="7" spans="1:24">
      <c r="A7" s="5">
        <v>10.199999999999999</v>
      </c>
      <c r="B7" s="4">
        <f t="shared" si="11"/>
        <v>2.833333333333333</v>
      </c>
      <c r="C7" s="8" t="str">
        <f t="shared" si="12"/>
        <v>7:03</v>
      </c>
      <c r="D7" s="9" t="str">
        <f t="shared" si="13"/>
        <v>8:49</v>
      </c>
      <c r="E7" s="9" t="str">
        <f t="shared" si="14"/>
        <v>9:24</v>
      </c>
      <c r="F7" s="9" t="str">
        <f t="shared" si="15"/>
        <v>850 m</v>
      </c>
      <c r="G7" s="9" t="str">
        <f t="shared" si="16"/>
        <v>1020 m</v>
      </c>
      <c r="H7" s="92" t="str">
        <f t="shared" si="17"/>
        <v>729 m</v>
      </c>
      <c r="I7" s="10" t="str">
        <f t="shared" si="0"/>
        <v>7:23</v>
      </c>
      <c r="J7" s="10" t="str">
        <f t="shared" si="1"/>
        <v>9:15</v>
      </c>
      <c r="K7" s="10" t="str">
        <f t="shared" si="2"/>
        <v>9:52</v>
      </c>
      <c r="L7" s="10" t="str">
        <f t="shared" si="3"/>
        <v>810 m</v>
      </c>
      <c r="M7" s="10" t="str">
        <f t="shared" si="4"/>
        <v>972 m</v>
      </c>
      <c r="O7" s="5">
        <f>A7*MASPErcentage</f>
        <v>10.199999999999999</v>
      </c>
      <c r="P7" s="4">
        <f>B7*MASPErcentage</f>
        <v>2.833333333333333</v>
      </c>
      <c r="Q7" s="3" t="str">
        <f t="shared" si="18"/>
        <v>5:52</v>
      </c>
      <c r="R7" s="3" t="str">
        <f t="shared" si="19"/>
        <v>170 m</v>
      </c>
      <c r="S7" s="9" t="str">
        <f t="shared" si="5"/>
        <v>2:21</v>
      </c>
      <c r="T7" s="9" t="str">
        <f t="shared" si="6"/>
        <v>85 m</v>
      </c>
      <c r="U7" s="19" t="str">
        <f t="shared" si="7"/>
        <v>2.02x</v>
      </c>
      <c r="V7" s="10" t="str">
        <f t="shared" si="8"/>
        <v>81 m</v>
      </c>
      <c r="W7" s="10" t="str">
        <f t="shared" si="9"/>
        <v>0:43</v>
      </c>
      <c r="X7" s="10" t="str">
        <f t="shared" si="10"/>
        <v>27 m</v>
      </c>
    </row>
    <row r="8" spans="1:24">
      <c r="A8" s="5">
        <v>10.3</v>
      </c>
      <c r="B8" s="4">
        <f t="shared" si="11"/>
        <v>2.8611111111111112</v>
      </c>
      <c r="C8" s="8" t="str">
        <f t="shared" si="12"/>
        <v>6:59</v>
      </c>
      <c r="D8" s="9" t="str">
        <f t="shared" si="13"/>
        <v>8:44</v>
      </c>
      <c r="E8" s="9" t="str">
        <f t="shared" si="14"/>
        <v>9:19</v>
      </c>
      <c r="F8" s="9" t="str">
        <f t="shared" si="15"/>
        <v>858 m</v>
      </c>
      <c r="G8" s="9" t="str">
        <f t="shared" si="16"/>
        <v>1030 m</v>
      </c>
      <c r="H8" s="92" t="str">
        <f t="shared" si="17"/>
        <v>766 m</v>
      </c>
      <c r="I8" s="10" t="str">
        <f t="shared" si="0"/>
        <v>7:19</v>
      </c>
      <c r="J8" s="10" t="str">
        <f t="shared" si="1"/>
        <v>9:10</v>
      </c>
      <c r="K8" s="10" t="str">
        <f t="shared" si="2"/>
        <v>9:46</v>
      </c>
      <c r="L8" s="10" t="str">
        <f t="shared" si="3"/>
        <v>817 m</v>
      </c>
      <c r="M8" s="10" t="str">
        <f t="shared" si="4"/>
        <v>981 m</v>
      </c>
      <c r="O8" s="5">
        <f>A8*MASPErcentage</f>
        <v>10.3</v>
      </c>
      <c r="P8" s="4">
        <f>B8*MASPErcentage</f>
        <v>2.8611111111111112</v>
      </c>
      <c r="Q8" s="3" t="str">
        <f t="shared" si="18"/>
        <v>5:49</v>
      </c>
      <c r="R8" s="3" t="str">
        <f t="shared" si="19"/>
        <v>172 m</v>
      </c>
      <c r="S8" s="9" t="str">
        <f t="shared" si="5"/>
        <v>2:19</v>
      </c>
      <c r="T8" s="9" t="str">
        <f t="shared" si="6"/>
        <v>86 m</v>
      </c>
      <c r="U8" s="19" t="str">
        <f t="shared" si="7"/>
        <v>2.04x</v>
      </c>
      <c r="V8" s="10" t="str">
        <f t="shared" si="8"/>
        <v>82 m</v>
      </c>
      <c r="W8" s="10" t="str">
        <f t="shared" si="9"/>
        <v>0:43</v>
      </c>
      <c r="X8" s="10" t="str">
        <f t="shared" si="10"/>
        <v>27 m</v>
      </c>
    </row>
    <row r="9" spans="1:24">
      <c r="A9" s="5">
        <v>10.4</v>
      </c>
      <c r="B9" s="4">
        <f t="shared" si="11"/>
        <v>2.8888888888888888</v>
      </c>
      <c r="C9" s="8" t="str">
        <f t="shared" si="12"/>
        <v>6:55</v>
      </c>
      <c r="D9" s="9" t="str">
        <f t="shared" si="13"/>
        <v>8:39</v>
      </c>
      <c r="E9" s="9" t="str">
        <f t="shared" si="14"/>
        <v>9:13</v>
      </c>
      <c r="F9" s="9" t="str">
        <f t="shared" si="15"/>
        <v>867 m</v>
      </c>
      <c r="G9" s="9" t="str">
        <f t="shared" si="16"/>
        <v>1040 m</v>
      </c>
      <c r="H9" s="92" t="str">
        <f t="shared" si="17"/>
        <v>804 m</v>
      </c>
      <c r="I9" s="10" t="str">
        <f t="shared" si="0"/>
        <v>7:15</v>
      </c>
      <c r="J9" s="10" t="str">
        <f t="shared" si="1"/>
        <v>9:05</v>
      </c>
      <c r="K9" s="10" t="str">
        <f t="shared" si="2"/>
        <v>9:41</v>
      </c>
      <c r="L9" s="10" t="str">
        <f t="shared" si="3"/>
        <v>825 m</v>
      </c>
      <c r="M9" s="10" t="str">
        <f t="shared" si="4"/>
        <v>990 m</v>
      </c>
      <c r="O9" s="5">
        <f>A9*MASPErcentage</f>
        <v>10.4</v>
      </c>
      <c r="P9" s="4">
        <f>B9*MASPErcentage</f>
        <v>2.8888888888888888</v>
      </c>
      <c r="Q9" s="3" t="str">
        <f t="shared" si="18"/>
        <v>5:46</v>
      </c>
      <c r="R9" s="3" t="str">
        <f t="shared" si="19"/>
        <v>173 m</v>
      </c>
      <c r="S9" s="9" t="str">
        <f t="shared" si="5"/>
        <v>2:18</v>
      </c>
      <c r="T9" s="9" t="str">
        <f t="shared" si="6"/>
        <v>87 m</v>
      </c>
      <c r="U9" s="19" t="str">
        <f t="shared" si="7"/>
        <v>2.06x</v>
      </c>
      <c r="V9" s="10" t="str">
        <f t="shared" si="8"/>
        <v>82 m</v>
      </c>
      <c r="W9" s="10" t="str">
        <f t="shared" si="9"/>
        <v>0:42</v>
      </c>
      <c r="X9" s="10" t="str">
        <f t="shared" si="10"/>
        <v>28 m</v>
      </c>
    </row>
    <row r="10" spans="1:24">
      <c r="A10" s="5">
        <v>10.5</v>
      </c>
      <c r="B10" s="4">
        <f t="shared" si="11"/>
        <v>2.9166666666666665</v>
      </c>
      <c r="C10" s="8" t="str">
        <f t="shared" si="12"/>
        <v>6:51</v>
      </c>
      <c r="D10" s="9" t="str">
        <f t="shared" si="13"/>
        <v>8:34</v>
      </c>
      <c r="E10" s="9" t="str">
        <f t="shared" si="14"/>
        <v>9:08</v>
      </c>
      <c r="F10" s="9" t="str">
        <f t="shared" si="15"/>
        <v>875 m</v>
      </c>
      <c r="G10" s="9" t="str">
        <f t="shared" si="16"/>
        <v>1050 m</v>
      </c>
      <c r="H10" s="92" t="str">
        <f t="shared" si="17"/>
        <v>842 m</v>
      </c>
      <c r="I10" s="10" t="str">
        <f t="shared" si="0"/>
        <v>7:11</v>
      </c>
      <c r="J10" s="10" t="str">
        <f t="shared" si="1"/>
        <v>9:00</v>
      </c>
      <c r="K10" s="10" t="str">
        <f t="shared" si="2"/>
        <v>9:35</v>
      </c>
      <c r="L10" s="10" t="str">
        <f t="shared" si="3"/>
        <v>833 m</v>
      </c>
      <c r="M10" s="10" t="str">
        <f t="shared" si="4"/>
        <v>999 m</v>
      </c>
      <c r="O10" s="5">
        <f>A10*MASPErcentage</f>
        <v>10.5</v>
      </c>
      <c r="P10" s="4">
        <f>B10*MASPErcentage</f>
        <v>2.9166666666666665</v>
      </c>
      <c r="Q10" s="3" t="str">
        <f t="shared" si="18"/>
        <v>5:42</v>
      </c>
      <c r="R10" s="3" t="str">
        <f t="shared" si="19"/>
        <v>175 m</v>
      </c>
      <c r="S10" s="9" t="str">
        <f t="shared" si="5"/>
        <v>2:17</v>
      </c>
      <c r="T10" s="9" t="str">
        <f t="shared" si="6"/>
        <v>88 m</v>
      </c>
      <c r="U10" s="19" t="str">
        <f t="shared" si="7"/>
        <v>2.08x</v>
      </c>
      <c r="V10" s="10" t="str">
        <f t="shared" si="8"/>
        <v>83 m</v>
      </c>
      <c r="W10" s="10" t="str">
        <f t="shared" si="9"/>
        <v>0:42</v>
      </c>
      <c r="X10" s="10" t="str">
        <f t="shared" si="10"/>
        <v>28 m</v>
      </c>
    </row>
    <row r="11" spans="1:24">
      <c r="A11" s="5">
        <v>10.6</v>
      </c>
      <c r="B11" s="4">
        <f t="shared" si="11"/>
        <v>2.9444444444444442</v>
      </c>
      <c r="C11" s="8" t="str">
        <f t="shared" si="12"/>
        <v>6:47</v>
      </c>
      <c r="D11" s="9" t="str">
        <f t="shared" si="13"/>
        <v>8:29</v>
      </c>
      <c r="E11" s="9" t="str">
        <f t="shared" si="14"/>
        <v>9:03</v>
      </c>
      <c r="F11" s="9" t="str">
        <f t="shared" si="15"/>
        <v>883 m</v>
      </c>
      <c r="G11" s="9" t="str">
        <f t="shared" si="16"/>
        <v>1060 m</v>
      </c>
      <c r="H11" s="92" t="str">
        <f t="shared" si="17"/>
        <v>881 m</v>
      </c>
      <c r="I11" s="10" t="str">
        <f t="shared" si="0"/>
        <v>7:07</v>
      </c>
      <c r="J11" s="10" t="str">
        <f t="shared" si="1"/>
        <v>8:55</v>
      </c>
      <c r="K11" s="10" t="str">
        <f t="shared" si="2"/>
        <v>9:30</v>
      </c>
      <c r="L11" s="10" t="str">
        <f t="shared" si="3"/>
        <v>840 m</v>
      </c>
      <c r="M11" s="10" t="str">
        <f t="shared" si="4"/>
        <v>1008 m</v>
      </c>
      <c r="O11" s="5">
        <f>A11*MASPErcentage</f>
        <v>10.6</v>
      </c>
      <c r="P11" s="4">
        <f>B11*MASPErcentage</f>
        <v>2.9444444444444442</v>
      </c>
      <c r="Q11" s="3" t="str">
        <f t="shared" si="18"/>
        <v>5:39</v>
      </c>
      <c r="R11" s="3" t="str">
        <f t="shared" si="19"/>
        <v>177 m</v>
      </c>
      <c r="S11" s="9" t="str">
        <f t="shared" si="5"/>
        <v>2:15</v>
      </c>
      <c r="T11" s="9" t="str">
        <f t="shared" si="6"/>
        <v>88 m</v>
      </c>
      <c r="U11" s="19" t="str">
        <f t="shared" si="7"/>
        <v>2.1x</v>
      </c>
      <c r="V11" s="10" t="str">
        <f t="shared" si="8"/>
        <v>84 m</v>
      </c>
      <c r="W11" s="10" t="str">
        <f t="shared" si="9"/>
        <v>0:42</v>
      </c>
      <c r="X11" s="10" t="str">
        <f t="shared" si="10"/>
        <v>28 m</v>
      </c>
    </row>
    <row r="12" spans="1:24">
      <c r="A12" s="5">
        <v>10.7</v>
      </c>
      <c r="B12" s="4">
        <f t="shared" si="11"/>
        <v>2.9722222222222219</v>
      </c>
      <c r="C12" s="8" t="str">
        <f t="shared" si="12"/>
        <v>6:43</v>
      </c>
      <c r="D12" s="9" t="str">
        <f t="shared" si="13"/>
        <v>8:24</v>
      </c>
      <c r="E12" s="9" t="str">
        <f t="shared" si="14"/>
        <v>8:58</v>
      </c>
      <c r="F12" s="9" t="str">
        <f t="shared" si="15"/>
        <v>892 m</v>
      </c>
      <c r="G12" s="9" t="str">
        <f t="shared" si="16"/>
        <v>1070 m</v>
      </c>
      <c r="H12" s="92" t="str">
        <f t="shared" si="17"/>
        <v>920 m</v>
      </c>
      <c r="I12" s="10" t="str">
        <f t="shared" si="0"/>
        <v>7:04</v>
      </c>
      <c r="J12" s="10" t="str">
        <f t="shared" si="1"/>
        <v>8:50</v>
      </c>
      <c r="K12" s="10" t="str">
        <f t="shared" si="2"/>
        <v>9:25</v>
      </c>
      <c r="L12" s="10" t="str">
        <f t="shared" si="3"/>
        <v>848 m</v>
      </c>
      <c r="M12" s="10" t="str">
        <f t="shared" si="4"/>
        <v>1017 m</v>
      </c>
      <c r="O12" s="5">
        <f>A12*MASPErcentage</f>
        <v>10.7</v>
      </c>
      <c r="P12" s="4">
        <f>B12*MASPErcentage</f>
        <v>2.9722222222222219</v>
      </c>
      <c r="Q12" s="3" t="str">
        <f t="shared" si="18"/>
        <v>5:36</v>
      </c>
      <c r="R12" s="3" t="str">
        <f t="shared" si="19"/>
        <v>178 m</v>
      </c>
      <c r="S12" s="9" t="str">
        <f t="shared" si="5"/>
        <v>2:14</v>
      </c>
      <c r="T12" s="9" t="str">
        <f t="shared" si="6"/>
        <v>89 m</v>
      </c>
      <c r="U12" s="19" t="str">
        <f t="shared" si="7"/>
        <v>2.12x</v>
      </c>
      <c r="V12" s="10" t="str">
        <f t="shared" si="8"/>
        <v>85 m</v>
      </c>
      <c r="W12" s="10" t="str">
        <f t="shared" si="9"/>
        <v>0:41</v>
      </c>
      <c r="X12" s="10" t="str">
        <f t="shared" si="10"/>
        <v>28 m</v>
      </c>
    </row>
    <row r="13" spans="1:24">
      <c r="A13" s="5">
        <v>10.8</v>
      </c>
      <c r="B13" s="4">
        <f t="shared" si="11"/>
        <v>3</v>
      </c>
      <c r="C13" s="8" t="str">
        <f t="shared" si="12"/>
        <v>6:40</v>
      </c>
      <c r="D13" s="9" t="str">
        <f t="shared" si="13"/>
        <v>8:20</v>
      </c>
      <c r="E13" s="9" t="str">
        <f t="shared" si="14"/>
        <v>8:53</v>
      </c>
      <c r="F13" s="9" t="str">
        <f t="shared" si="15"/>
        <v>900 m</v>
      </c>
      <c r="G13" s="9" t="str">
        <f t="shared" si="16"/>
        <v>1080 m</v>
      </c>
      <c r="H13" s="92" t="str">
        <f t="shared" si="17"/>
        <v>959 m</v>
      </c>
      <c r="I13" s="10" t="str">
        <f t="shared" si="0"/>
        <v>7:00</v>
      </c>
      <c r="J13" s="10" t="str">
        <f t="shared" si="1"/>
        <v>8:45</v>
      </c>
      <c r="K13" s="10" t="str">
        <f t="shared" si="2"/>
        <v>9:20</v>
      </c>
      <c r="L13" s="10" t="str">
        <f t="shared" si="3"/>
        <v>855 m</v>
      </c>
      <c r="M13" s="10" t="str">
        <f t="shared" si="4"/>
        <v>1026 m</v>
      </c>
      <c r="O13" s="5">
        <f>A13*MASPErcentage</f>
        <v>10.8</v>
      </c>
      <c r="P13" s="4">
        <f>B13*MASPErcentage</f>
        <v>3</v>
      </c>
      <c r="Q13" s="3" t="str">
        <f t="shared" si="18"/>
        <v>5:33</v>
      </c>
      <c r="R13" s="3" t="str">
        <f t="shared" si="19"/>
        <v>180 m</v>
      </c>
      <c r="S13" s="9" t="str">
        <f t="shared" si="5"/>
        <v>2:13</v>
      </c>
      <c r="T13" s="9" t="str">
        <f t="shared" si="6"/>
        <v>90 m</v>
      </c>
      <c r="U13" s="19" t="str">
        <f t="shared" si="7"/>
        <v>2.14x</v>
      </c>
      <c r="V13" s="10" t="str">
        <f t="shared" si="8"/>
        <v>86 m</v>
      </c>
      <c r="W13" s="10" t="str">
        <f t="shared" si="9"/>
        <v>0:41</v>
      </c>
      <c r="X13" s="10" t="str">
        <f t="shared" si="10"/>
        <v>29 m</v>
      </c>
    </row>
    <row r="14" spans="1:24">
      <c r="A14" s="5">
        <v>10.9</v>
      </c>
      <c r="B14" s="4">
        <f t="shared" si="11"/>
        <v>3.0277777777777777</v>
      </c>
      <c r="C14" s="8" t="str">
        <f t="shared" si="12"/>
        <v>6:36</v>
      </c>
      <c r="D14" s="9" t="str">
        <f t="shared" si="13"/>
        <v>8:15</v>
      </c>
      <c r="E14" s="9" t="str">
        <f t="shared" si="14"/>
        <v>8:48</v>
      </c>
      <c r="F14" s="9" t="str">
        <f t="shared" si="15"/>
        <v>908 m</v>
      </c>
      <c r="G14" s="9" t="str">
        <f t="shared" si="16"/>
        <v>1090 m</v>
      </c>
      <c r="H14" s="92" t="str">
        <f t="shared" si="17"/>
        <v>998 m</v>
      </c>
      <c r="I14" s="10" t="str">
        <f t="shared" si="0"/>
        <v>6:56</v>
      </c>
      <c r="J14" s="10" t="str">
        <f t="shared" si="1"/>
        <v>8:41</v>
      </c>
      <c r="K14" s="10" t="str">
        <f t="shared" si="2"/>
        <v>9:15</v>
      </c>
      <c r="L14" s="10" t="str">
        <f t="shared" si="3"/>
        <v>863 m</v>
      </c>
      <c r="M14" s="10" t="str">
        <f t="shared" si="4"/>
        <v>1035 m</v>
      </c>
      <c r="O14" s="5">
        <f>A14*MASPErcentage</f>
        <v>10.9</v>
      </c>
      <c r="P14" s="4">
        <f>B14*MASPErcentage</f>
        <v>3.0277777777777777</v>
      </c>
      <c r="Q14" s="3" t="str">
        <f t="shared" si="18"/>
        <v>5:30</v>
      </c>
      <c r="R14" s="3" t="str">
        <f t="shared" si="19"/>
        <v>182 m</v>
      </c>
      <c r="S14" s="9" t="str">
        <f t="shared" si="5"/>
        <v>2:12</v>
      </c>
      <c r="T14" s="9" t="str">
        <f t="shared" si="6"/>
        <v>91 m</v>
      </c>
      <c r="U14" s="19" t="str">
        <f t="shared" si="7"/>
        <v>2.16x</v>
      </c>
      <c r="V14" s="10" t="str">
        <f t="shared" si="8"/>
        <v>86 m</v>
      </c>
      <c r="W14" s="10" t="str">
        <f t="shared" si="9"/>
        <v>0:41</v>
      </c>
      <c r="X14" s="10" t="str">
        <f t="shared" si="10"/>
        <v>29 m</v>
      </c>
    </row>
    <row r="15" spans="1:24">
      <c r="A15" s="5">
        <v>11</v>
      </c>
      <c r="B15" s="4">
        <f t="shared" si="11"/>
        <v>3.0555555555555554</v>
      </c>
      <c r="C15" s="8" t="str">
        <f t="shared" si="12"/>
        <v>6:32</v>
      </c>
      <c r="D15" s="9" t="str">
        <f t="shared" si="13"/>
        <v>8:10</v>
      </c>
      <c r="E15" s="9" t="str">
        <f t="shared" si="14"/>
        <v>8:43</v>
      </c>
      <c r="F15" s="9" t="str">
        <f t="shared" si="15"/>
        <v>917 m</v>
      </c>
      <c r="G15" s="9" t="str">
        <f t="shared" si="16"/>
        <v>1100 m</v>
      </c>
      <c r="H15" s="92" t="str">
        <f t="shared" si="17"/>
        <v>1038 m</v>
      </c>
      <c r="I15" s="10" t="str">
        <f t="shared" si="0"/>
        <v>6:53</v>
      </c>
      <c r="J15" s="10" t="str">
        <f t="shared" si="1"/>
        <v>8:36</v>
      </c>
      <c r="K15" s="10" t="str">
        <f t="shared" si="2"/>
        <v>9:10</v>
      </c>
      <c r="L15" s="10" t="str">
        <f t="shared" si="3"/>
        <v>870 m</v>
      </c>
      <c r="M15" s="10" t="str">
        <f t="shared" si="4"/>
        <v>1044 m</v>
      </c>
      <c r="O15" s="5">
        <f>A15*MASPErcentage</f>
        <v>11</v>
      </c>
      <c r="P15" s="4">
        <f>B15*MASPErcentage</f>
        <v>3.0555555555555554</v>
      </c>
      <c r="Q15" s="3" t="str">
        <f t="shared" si="18"/>
        <v>5:27</v>
      </c>
      <c r="R15" s="3" t="str">
        <f t="shared" si="19"/>
        <v>183 m</v>
      </c>
      <c r="S15" s="9" t="str">
        <f t="shared" si="5"/>
        <v>2:10</v>
      </c>
      <c r="T15" s="9" t="str">
        <f t="shared" si="6"/>
        <v>92 m</v>
      </c>
      <c r="U15" s="19" t="str">
        <f t="shared" si="7"/>
        <v>2.18x</v>
      </c>
      <c r="V15" s="10" t="str">
        <f t="shared" si="8"/>
        <v>87 m</v>
      </c>
      <c r="W15" s="10" t="str">
        <f t="shared" si="9"/>
        <v>0:40</v>
      </c>
      <c r="X15" s="10" t="str">
        <f t="shared" si="10"/>
        <v>29 m</v>
      </c>
    </row>
    <row r="16" spans="1:24">
      <c r="A16" s="5">
        <v>11.1</v>
      </c>
      <c r="B16" s="4">
        <f t="shared" si="11"/>
        <v>3.083333333333333</v>
      </c>
      <c r="C16" s="8" t="str">
        <f t="shared" si="12"/>
        <v>6:29</v>
      </c>
      <c r="D16" s="9" t="str">
        <f t="shared" si="13"/>
        <v>8:06</v>
      </c>
      <c r="E16" s="9" t="str">
        <f t="shared" si="14"/>
        <v>8:38</v>
      </c>
      <c r="F16" s="9" t="str">
        <f t="shared" si="15"/>
        <v>925 m</v>
      </c>
      <c r="G16" s="9" t="str">
        <f t="shared" si="16"/>
        <v>1110 m</v>
      </c>
      <c r="H16" s="92" t="str">
        <f t="shared" si="17"/>
        <v>1078 m</v>
      </c>
      <c r="I16" s="10" t="str">
        <f t="shared" si="0"/>
        <v>6:49</v>
      </c>
      <c r="J16" s="10" t="str">
        <f t="shared" si="1"/>
        <v>8:32</v>
      </c>
      <c r="K16" s="10" t="str">
        <f t="shared" si="2"/>
        <v>9:06</v>
      </c>
      <c r="L16" s="10" t="str">
        <f t="shared" si="3"/>
        <v>878 m</v>
      </c>
      <c r="M16" s="10" t="str">
        <f t="shared" si="4"/>
        <v>1053 m</v>
      </c>
      <c r="O16" s="5">
        <f>A16*MASPErcentage</f>
        <v>11.1</v>
      </c>
      <c r="P16" s="4">
        <f>B16*MASPErcentage</f>
        <v>3.083333333333333</v>
      </c>
      <c r="Q16" s="3" t="str">
        <f t="shared" si="18"/>
        <v>5:24</v>
      </c>
      <c r="R16" s="3" t="str">
        <f t="shared" si="19"/>
        <v>185 m</v>
      </c>
      <c r="S16" s="9" t="str">
        <f t="shared" si="5"/>
        <v>2:09</v>
      </c>
      <c r="T16" s="9" t="str">
        <f t="shared" si="6"/>
        <v>92 m</v>
      </c>
      <c r="U16" s="19" t="str">
        <f t="shared" si="7"/>
        <v>2.19x</v>
      </c>
      <c r="V16" s="10" t="str">
        <f t="shared" si="8"/>
        <v>88 m</v>
      </c>
      <c r="W16" s="10" t="str">
        <f t="shared" si="9"/>
        <v>0:40</v>
      </c>
      <c r="X16" s="10" t="str">
        <f t="shared" si="10"/>
        <v>29 m</v>
      </c>
    </row>
    <row r="17" spans="1:24">
      <c r="A17" s="5">
        <v>11.2</v>
      </c>
      <c r="B17" s="4">
        <f t="shared" si="11"/>
        <v>3.1111111111111107</v>
      </c>
      <c r="C17" s="8" t="str">
        <f t="shared" si="12"/>
        <v>6:25</v>
      </c>
      <c r="D17" s="9" t="str">
        <f t="shared" si="13"/>
        <v>8:02</v>
      </c>
      <c r="E17" s="9" t="str">
        <f t="shared" si="14"/>
        <v>8:34</v>
      </c>
      <c r="F17" s="9" t="str">
        <f t="shared" si="15"/>
        <v>933 m</v>
      </c>
      <c r="G17" s="9" t="str">
        <f t="shared" si="16"/>
        <v>1120 m</v>
      </c>
      <c r="H17" s="92" t="str">
        <f t="shared" si="17"/>
        <v>1119 m</v>
      </c>
      <c r="I17" s="10" t="str">
        <f t="shared" si="0"/>
        <v>6:46</v>
      </c>
      <c r="J17" s="10" t="str">
        <f t="shared" si="1"/>
        <v>8:28</v>
      </c>
      <c r="K17" s="10" t="str">
        <f t="shared" si="2"/>
        <v>9:01</v>
      </c>
      <c r="L17" s="10" t="str">
        <f t="shared" si="3"/>
        <v>885 m</v>
      </c>
      <c r="M17" s="10" t="str">
        <f t="shared" si="4"/>
        <v>1062 m</v>
      </c>
      <c r="O17" s="5">
        <f>A17*MASPErcentage</f>
        <v>11.2</v>
      </c>
      <c r="P17" s="4">
        <f>B17*MASPErcentage</f>
        <v>3.1111111111111107</v>
      </c>
      <c r="Q17" s="3" t="str">
        <f t="shared" si="18"/>
        <v>5:21</v>
      </c>
      <c r="R17" s="3" t="str">
        <f t="shared" si="19"/>
        <v>187 m</v>
      </c>
      <c r="S17" s="9" t="str">
        <f t="shared" si="5"/>
        <v>2:08</v>
      </c>
      <c r="T17" s="9" t="str">
        <f t="shared" si="6"/>
        <v>93 m</v>
      </c>
      <c r="U17" s="19" t="str">
        <f t="shared" si="7"/>
        <v>2.21x</v>
      </c>
      <c r="V17" s="10" t="str">
        <f t="shared" si="8"/>
        <v>89 m</v>
      </c>
      <c r="W17" s="10" t="str">
        <f t="shared" si="9"/>
        <v>0:39</v>
      </c>
      <c r="X17" s="10" t="str">
        <f t="shared" si="10"/>
        <v>30 m</v>
      </c>
    </row>
    <row r="18" spans="1:24">
      <c r="A18" s="5">
        <v>11.3</v>
      </c>
      <c r="B18" s="4">
        <f t="shared" si="11"/>
        <v>3.1388888888888888</v>
      </c>
      <c r="C18" s="8" t="str">
        <f t="shared" si="12"/>
        <v>6:22</v>
      </c>
      <c r="D18" s="9" t="str">
        <f t="shared" si="13"/>
        <v>7:57</v>
      </c>
      <c r="E18" s="9" t="str">
        <f t="shared" si="14"/>
        <v>8:29</v>
      </c>
      <c r="F18" s="9" t="str">
        <f t="shared" si="15"/>
        <v>942 m</v>
      </c>
      <c r="G18" s="9" t="str">
        <f t="shared" si="16"/>
        <v>1130 m</v>
      </c>
      <c r="H18" s="92" t="str">
        <f t="shared" si="17"/>
        <v>1159 m</v>
      </c>
      <c r="I18" s="10" t="str">
        <f t="shared" si="0"/>
        <v>6:42</v>
      </c>
      <c r="J18" s="10" t="str">
        <f t="shared" si="1"/>
        <v>8:23</v>
      </c>
      <c r="K18" s="10" t="str">
        <f t="shared" si="2"/>
        <v>8:57</v>
      </c>
      <c r="L18" s="10" t="str">
        <f t="shared" si="3"/>
        <v>893 m</v>
      </c>
      <c r="M18" s="10" t="str">
        <f t="shared" si="4"/>
        <v>1071 m</v>
      </c>
      <c r="O18" s="5">
        <f>A18*MASPErcentage</f>
        <v>11.3</v>
      </c>
      <c r="P18" s="4">
        <f>B18*MASPErcentage</f>
        <v>3.1388888888888888</v>
      </c>
      <c r="Q18" s="3" t="str">
        <f t="shared" si="18"/>
        <v>5:18</v>
      </c>
      <c r="R18" s="3" t="str">
        <f t="shared" si="19"/>
        <v>188 m</v>
      </c>
      <c r="S18" s="9" t="str">
        <f t="shared" si="5"/>
        <v>2:07</v>
      </c>
      <c r="T18" s="9" t="str">
        <f t="shared" si="6"/>
        <v>94 m</v>
      </c>
      <c r="U18" s="19" t="str">
        <f t="shared" si="7"/>
        <v>2.23x</v>
      </c>
      <c r="V18" s="10" t="str">
        <f t="shared" si="8"/>
        <v>89 m</v>
      </c>
      <c r="W18" s="10" t="str">
        <f t="shared" si="9"/>
        <v>0:39</v>
      </c>
      <c r="X18" s="10" t="str">
        <f t="shared" si="10"/>
        <v>30 m</v>
      </c>
    </row>
    <row r="19" spans="1:24">
      <c r="A19" s="5">
        <v>11.4</v>
      </c>
      <c r="B19" s="4">
        <f t="shared" si="11"/>
        <v>3.1666666666666665</v>
      </c>
      <c r="C19" s="8" t="str">
        <f t="shared" si="12"/>
        <v>6:18</v>
      </c>
      <c r="D19" s="9" t="str">
        <f t="shared" si="13"/>
        <v>7:53</v>
      </c>
      <c r="E19" s="9" t="str">
        <f t="shared" si="14"/>
        <v>8:25</v>
      </c>
      <c r="F19" s="9" t="str">
        <f t="shared" si="15"/>
        <v>950 m</v>
      </c>
      <c r="G19" s="9" t="str">
        <f t="shared" si="16"/>
        <v>1140 m</v>
      </c>
      <c r="H19" s="92" t="str">
        <f t="shared" si="17"/>
        <v>1200 m</v>
      </c>
      <c r="I19" s="10" t="str">
        <f t="shared" si="0"/>
        <v>6:39</v>
      </c>
      <c r="J19" s="10" t="str">
        <f t="shared" si="1"/>
        <v>8:19</v>
      </c>
      <c r="K19" s="10" t="str">
        <f t="shared" si="2"/>
        <v>8:52</v>
      </c>
      <c r="L19" s="10" t="str">
        <f t="shared" si="3"/>
        <v>900 m</v>
      </c>
      <c r="M19" s="10" t="str">
        <f t="shared" si="4"/>
        <v>1080 m</v>
      </c>
      <c r="O19" s="5">
        <f>A19*MASPErcentage</f>
        <v>11.4</v>
      </c>
      <c r="P19" s="4">
        <f>B19*MASPErcentage</f>
        <v>3.1666666666666665</v>
      </c>
      <c r="Q19" s="3" t="str">
        <f t="shared" si="18"/>
        <v>5:15</v>
      </c>
      <c r="R19" s="3" t="str">
        <f t="shared" si="19"/>
        <v>190 m</v>
      </c>
      <c r="S19" s="9" t="str">
        <f t="shared" si="5"/>
        <v>2:06</v>
      </c>
      <c r="T19" s="9" t="str">
        <f t="shared" si="6"/>
        <v>95 m</v>
      </c>
      <c r="U19" s="19" t="str">
        <f t="shared" si="7"/>
        <v>2.25x</v>
      </c>
      <c r="V19" s="10" t="str">
        <f t="shared" si="8"/>
        <v>90 m</v>
      </c>
      <c r="W19" s="10" t="str">
        <f t="shared" si="9"/>
        <v>0:39</v>
      </c>
      <c r="X19" s="10" t="str">
        <f t="shared" si="10"/>
        <v>30 m</v>
      </c>
    </row>
    <row r="20" spans="1:24">
      <c r="A20" s="5">
        <v>11.5</v>
      </c>
      <c r="B20" s="4">
        <f t="shared" si="11"/>
        <v>3.1944444444444442</v>
      </c>
      <c r="C20" s="8" t="str">
        <f t="shared" si="12"/>
        <v>6:15</v>
      </c>
      <c r="D20" s="9" t="str">
        <f t="shared" si="13"/>
        <v>7:49</v>
      </c>
      <c r="E20" s="9" t="str">
        <f t="shared" si="14"/>
        <v>8:20</v>
      </c>
      <c r="F20" s="9" t="str">
        <f t="shared" si="15"/>
        <v>958 m</v>
      </c>
      <c r="G20" s="9" t="str">
        <f t="shared" si="16"/>
        <v>1150 m</v>
      </c>
      <c r="H20" s="92" t="str">
        <f t="shared" si="17"/>
        <v>1242 m</v>
      </c>
      <c r="I20" s="10" t="str">
        <f t="shared" si="0"/>
        <v>6:35</v>
      </c>
      <c r="J20" s="10" t="str">
        <f t="shared" si="1"/>
        <v>8:15</v>
      </c>
      <c r="K20" s="10" t="str">
        <f t="shared" si="2"/>
        <v>8:48</v>
      </c>
      <c r="L20" s="10" t="str">
        <f t="shared" si="3"/>
        <v>908 m</v>
      </c>
      <c r="M20" s="10" t="str">
        <f t="shared" si="4"/>
        <v>1089 m</v>
      </c>
      <c r="O20" s="5">
        <f>A20*MASPErcentage</f>
        <v>11.5</v>
      </c>
      <c r="P20" s="4">
        <f>B20*MASPErcentage</f>
        <v>3.1944444444444442</v>
      </c>
      <c r="Q20" s="3" t="str">
        <f t="shared" si="18"/>
        <v>5:13</v>
      </c>
      <c r="R20" s="3" t="str">
        <f t="shared" si="19"/>
        <v>192 m</v>
      </c>
      <c r="S20" s="9" t="str">
        <f t="shared" si="5"/>
        <v>2:05</v>
      </c>
      <c r="T20" s="9" t="str">
        <f t="shared" si="6"/>
        <v>96 m</v>
      </c>
      <c r="U20" s="19" t="str">
        <f t="shared" si="7"/>
        <v>2.27x</v>
      </c>
      <c r="V20" s="10" t="str">
        <f t="shared" si="8"/>
        <v>91 m</v>
      </c>
      <c r="W20" s="10" t="str">
        <f t="shared" si="9"/>
        <v>0:38</v>
      </c>
      <c r="X20" s="10" t="str">
        <f t="shared" si="10"/>
        <v>30 m</v>
      </c>
    </row>
    <row r="21" spans="1:24">
      <c r="A21" s="5">
        <v>11.6</v>
      </c>
      <c r="B21" s="4">
        <f t="shared" si="11"/>
        <v>3.2222222222222219</v>
      </c>
      <c r="C21" s="8" t="str">
        <f t="shared" si="12"/>
        <v>6:12</v>
      </c>
      <c r="D21" s="9" t="str">
        <f t="shared" si="13"/>
        <v>7:45</v>
      </c>
      <c r="E21" s="9" t="str">
        <f t="shared" si="14"/>
        <v>8:16</v>
      </c>
      <c r="F21" s="9" t="str">
        <f t="shared" si="15"/>
        <v>967 m</v>
      </c>
      <c r="G21" s="9" t="str">
        <f t="shared" si="16"/>
        <v>1160 m</v>
      </c>
      <c r="H21" s="92" t="str">
        <f t="shared" si="17"/>
        <v>1284 m</v>
      </c>
      <c r="I21" s="10" t="str">
        <f t="shared" si="0"/>
        <v>6:32</v>
      </c>
      <c r="J21" s="10" t="str">
        <f t="shared" si="1"/>
        <v>8:11</v>
      </c>
      <c r="K21" s="10" t="str">
        <f t="shared" si="2"/>
        <v>8:43</v>
      </c>
      <c r="L21" s="10" t="str">
        <f t="shared" si="3"/>
        <v>915 m</v>
      </c>
      <c r="M21" s="10" t="str">
        <f t="shared" si="4"/>
        <v>1098 m</v>
      </c>
      <c r="O21" s="5">
        <f>A21*MASPErcentage</f>
        <v>11.6</v>
      </c>
      <c r="P21" s="4">
        <f>B21*MASPErcentage</f>
        <v>3.2222222222222219</v>
      </c>
      <c r="Q21" s="3" t="str">
        <f t="shared" si="18"/>
        <v>5:10</v>
      </c>
      <c r="R21" s="3" t="str">
        <f t="shared" si="19"/>
        <v>193 m</v>
      </c>
      <c r="S21" s="9" t="str">
        <f t="shared" si="5"/>
        <v>2:04</v>
      </c>
      <c r="T21" s="9" t="str">
        <f t="shared" si="6"/>
        <v>97 m</v>
      </c>
      <c r="U21" s="19" t="str">
        <f t="shared" si="7"/>
        <v>2.29x</v>
      </c>
      <c r="V21" s="10" t="str">
        <f t="shared" si="8"/>
        <v>92 m</v>
      </c>
      <c r="W21" s="10" t="str">
        <f t="shared" si="9"/>
        <v>0:38</v>
      </c>
      <c r="X21" s="10" t="str">
        <f t="shared" si="10"/>
        <v>31 m</v>
      </c>
    </row>
    <row r="22" spans="1:24">
      <c r="A22" s="5">
        <v>11.7</v>
      </c>
      <c r="B22" s="4">
        <f t="shared" si="11"/>
        <v>3.2499999999999996</v>
      </c>
      <c r="C22" s="8" t="str">
        <f t="shared" si="12"/>
        <v>6:09</v>
      </c>
      <c r="D22" s="9" t="str">
        <f t="shared" si="13"/>
        <v>7:41</v>
      </c>
      <c r="E22" s="9" t="str">
        <f t="shared" si="14"/>
        <v>8:12</v>
      </c>
      <c r="F22" s="9" t="str">
        <f t="shared" si="15"/>
        <v>975 m</v>
      </c>
      <c r="G22" s="9" t="str">
        <f t="shared" si="16"/>
        <v>1170 m</v>
      </c>
      <c r="H22" s="92" t="str">
        <f t="shared" si="17"/>
        <v>1326 m</v>
      </c>
      <c r="I22" s="10" t="str">
        <f t="shared" si="0"/>
        <v>6:29</v>
      </c>
      <c r="J22" s="10" t="str">
        <f t="shared" si="1"/>
        <v>8:07</v>
      </c>
      <c r="K22" s="10" t="str">
        <f t="shared" si="2"/>
        <v>8:39</v>
      </c>
      <c r="L22" s="10" t="str">
        <f t="shared" si="3"/>
        <v>923 m</v>
      </c>
      <c r="M22" s="10" t="str">
        <f t="shared" si="4"/>
        <v>1107 m</v>
      </c>
      <c r="O22" s="5">
        <f>A22*MASPErcentage</f>
        <v>11.7</v>
      </c>
      <c r="P22" s="4">
        <f>B22*MASPErcentage</f>
        <v>3.2499999999999996</v>
      </c>
      <c r="Q22" s="3" t="str">
        <f t="shared" si="18"/>
        <v>5:07</v>
      </c>
      <c r="R22" s="3" t="str">
        <f t="shared" si="19"/>
        <v>195 m</v>
      </c>
      <c r="S22" s="9" t="str">
        <f t="shared" si="5"/>
        <v>2:03</v>
      </c>
      <c r="T22" s="9" t="str">
        <f t="shared" si="6"/>
        <v>97 m</v>
      </c>
      <c r="U22" s="19" t="str">
        <f t="shared" si="7"/>
        <v>2.31x</v>
      </c>
      <c r="V22" s="10" t="str">
        <f t="shared" si="8"/>
        <v>92 m</v>
      </c>
      <c r="W22" s="10" t="str">
        <f t="shared" si="9"/>
        <v>0:38</v>
      </c>
      <c r="X22" s="10" t="str">
        <f t="shared" si="10"/>
        <v>31 m</v>
      </c>
    </row>
    <row r="23" spans="1:24">
      <c r="A23" s="5">
        <v>11.8</v>
      </c>
      <c r="B23" s="4">
        <f t="shared" si="11"/>
        <v>3.2777777777777777</v>
      </c>
      <c r="C23" s="8" t="str">
        <f t="shared" si="12"/>
        <v>6:06</v>
      </c>
      <c r="D23" s="9" t="str">
        <f t="shared" si="13"/>
        <v>7:37</v>
      </c>
      <c r="E23" s="9" t="str">
        <f t="shared" si="14"/>
        <v>8:08</v>
      </c>
      <c r="F23" s="9" t="str">
        <f t="shared" si="15"/>
        <v>983 m</v>
      </c>
      <c r="G23" s="9" t="str">
        <f t="shared" si="16"/>
        <v>1180 m</v>
      </c>
      <c r="H23" s="92" t="str">
        <f t="shared" si="17"/>
        <v>1368 m</v>
      </c>
      <c r="I23" s="10" t="str">
        <f t="shared" si="0"/>
        <v>6:26</v>
      </c>
      <c r="J23" s="10" t="str">
        <f t="shared" si="1"/>
        <v>8:03</v>
      </c>
      <c r="K23" s="10" t="str">
        <f t="shared" si="2"/>
        <v>8:35</v>
      </c>
      <c r="L23" s="10" t="str">
        <f t="shared" si="3"/>
        <v>930 m</v>
      </c>
      <c r="M23" s="10" t="str">
        <f t="shared" si="4"/>
        <v>1116 m</v>
      </c>
      <c r="O23" s="5">
        <f>A23*MASPErcentage</f>
        <v>11.8</v>
      </c>
      <c r="P23" s="4">
        <f>B23*MASPErcentage</f>
        <v>3.2777777777777777</v>
      </c>
      <c r="Q23" s="3" t="str">
        <f t="shared" si="18"/>
        <v>5:05</v>
      </c>
      <c r="R23" s="3" t="str">
        <f t="shared" si="19"/>
        <v>197 m</v>
      </c>
      <c r="S23" s="9" t="str">
        <f t="shared" si="5"/>
        <v>2:02</v>
      </c>
      <c r="T23" s="9" t="str">
        <f t="shared" si="6"/>
        <v>98 m</v>
      </c>
      <c r="U23" s="19" t="str">
        <f t="shared" si="7"/>
        <v>2.32x</v>
      </c>
      <c r="V23" s="10" t="str">
        <f t="shared" si="8"/>
        <v>93 m</v>
      </c>
      <c r="W23" s="10" t="str">
        <f t="shared" si="9"/>
        <v>0:38</v>
      </c>
      <c r="X23" s="10" t="str">
        <f t="shared" si="10"/>
        <v>31 m</v>
      </c>
    </row>
    <row r="24" spans="1:24">
      <c r="A24" s="5">
        <v>11.9</v>
      </c>
      <c r="B24" s="4">
        <f t="shared" si="11"/>
        <v>3.3055555555555554</v>
      </c>
      <c r="C24" s="8" t="str">
        <f t="shared" si="12"/>
        <v>6:03</v>
      </c>
      <c r="D24" s="9" t="str">
        <f t="shared" si="13"/>
        <v>7:33</v>
      </c>
      <c r="E24" s="9" t="str">
        <f t="shared" si="14"/>
        <v>8:04</v>
      </c>
      <c r="F24" s="9" t="str">
        <f t="shared" si="15"/>
        <v>992 m</v>
      </c>
      <c r="G24" s="9" t="str">
        <f t="shared" si="16"/>
        <v>1190 m</v>
      </c>
      <c r="H24" s="92" t="str">
        <f t="shared" si="17"/>
        <v>1411 m</v>
      </c>
      <c r="I24" s="10" t="str">
        <f t="shared" si="0"/>
        <v>6:23</v>
      </c>
      <c r="J24" s="10" t="str">
        <f t="shared" si="1"/>
        <v>7:59</v>
      </c>
      <c r="K24" s="10" t="str">
        <f t="shared" si="2"/>
        <v>8:31</v>
      </c>
      <c r="L24" s="10" t="str">
        <f t="shared" si="3"/>
        <v>937 m</v>
      </c>
      <c r="M24" s="10" t="str">
        <f t="shared" si="4"/>
        <v>1125 m</v>
      </c>
      <c r="O24" s="5">
        <f>A24*MASPErcentage</f>
        <v>11.9</v>
      </c>
      <c r="P24" s="4">
        <f>B24*MASPErcentage</f>
        <v>3.3055555555555554</v>
      </c>
      <c r="Q24" s="3" t="str">
        <f t="shared" si="18"/>
        <v>5:02</v>
      </c>
      <c r="R24" s="3" t="str">
        <f t="shared" si="19"/>
        <v>198 m</v>
      </c>
      <c r="S24" s="9" t="str">
        <f t="shared" si="5"/>
        <v>2:01</v>
      </c>
      <c r="T24" s="9" t="str">
        <f t="shared" si="6"/>
        <v>99 m</v>
      </c>
      <c r="U24" s="19" t="str">
        <f t="shared" si="7"/>
        <v>2.34x</v>
      </c>
      <c r="V24" s="10" t="str">
        <f t="shared" si="8"/>
        <v>94 m</v>
      </c>
      <c r="W24" s="10" t="str">
        <f t="shared" si="9"/>
        <v>0:37</v>
      </c>
      <c r="X24" s="10" t="str">
        <f t="shared" si="10"/>
        <v>32 m</v>
      </c>
    </row>
    <row r="25" spans="1:24">
      <c r="A25" s="5">
        <v>12</v>
      </c>
      <c r="B25" s="4">
        <f t="shared" si="11"/>
        <v>3.333333333333333</v>
      </c>
      <c r="C25" s="8" t="str">
        <f t="shared" si="12"/>
        <v>6:00</v>
      </c>
      <c r="D25" s="9" t="str">
        <f t="shared" si="13"/>
        <v>7:30</v>
      </c>
      <c r="E25" s="9" t="str">
        <f t="shared" si="14"/>
        <v>8:00</v>
      </c>
      <c r="F25" s="9" t="str">
        <f t="shared" si="15"/>
        <v>1000 m</v>
      </c>
      <c r="G25" s="9" t="str">
        <f t="shared" si="16"/>
        <v>1200 m</v>
      </c>
      <c r="H25" s="92" t="str">
        <f t="shared" si="17"/>
        <v>1454 m</v>
      </c>
      <c r="I25" s="10" t="str">
        <f t="shared" si="0"/>
        <v>6:20</v>
      </c>
      <c r="J25" s="10" t="str">
        <f t="shared" si="1"/>
        <v>7:55</v>
      </c>
      <c r="K25" s="10" t="str">
        <f t="shared" si="2"/>
        <v>8:27</v>
      </c>
      <c r="L25" s="10" t="str">
        <f t="shared" si="3"/>
        <v>945 m</v>
      </c>
      <c r="M25" s="10" t="str">
        <f t="shared" si="4"/>
        <v>1134 m</v>
      </c>
      <c r="O25" s="5">
        <f>A25*MASPErcentage</f>
        <v>12</v>
      </c>
      <c r="P25" s="4">
        <f>B25*MASPErcentage</f>
        <v>3.333333333333333</v>
      </c>
      <c r="Q25" s="3" t="str">
        <f t="shared" si="18"/>
        <v>5:00</v>
      </c>
      <c r="R25" s="3" t="str">
        <f t="shared" si="19"/>
        <v>200 m</v>
      </c>
      <c r="S25" s="9" t="str">
        <f t="shared" si="5"/>
        <v>2:00</v>
      </c>
      <c r="T25" s="9" t="str">
        <f t="shared" si="6"/>
        <v>100 m</v>
      </c>
      <c r="U25" s="19" t="str">
        <f t="shared" si="7"/>
        <v>2.36x</v>
      </c>
      <c r="V25" s="10" t="str">
        <f t="shared" si="8"/>
        <v>94 m</v>
      </c>
      <c r="W25" s="10" t="str">
        <f t="shared" si="9"/>
        <v>0:37</v>
      </c>
      <c r="X25" s="10" t="str">
        <f t="shared" si="10"/>
        <v>32 m</v>
      </c>
    </row>
    <row r="26" spans="1:24">
      <c r="A26" s="5">
        <v>12.1</v>
      </c>
      <c r="B26" s="4">
        <f t="shared" si="11"/>
        <v>3.3611111111111107</v>
      </c>
      <c r="C26" s="8" t="str">
        <f t="shared" si="12"/>
        <v>5:57</v>
      </c>
      <c r="D26" s="9" t="str">
        <f t="shared" si="13"/>
        <v>7:26</v>
      </c>
      <c r="E26" s="9" t="str">
        <f t="shared" si="14"/>
        <v>7:56</v>
      </c>
      <c r="F26" s="9" t="str">
        <f t="shared" si="15"/>
        <v>1008 m</v>
      </c>
      <c r="G26" s="9" t="str">
        <f t="shared" si="16"/>
        <v>1210 m</v>
      </c>
      <c r="H26" s="92" t="str">
        <f t="shared" si="17"/>
        <v>1497 m</v>
      </c>
      <c r="I26" s="10" t="str">
        <f t="shared" si="0"/>
        <v>6:17</v>
      </c>
      <c r="J26" s="10" t="str">
        <f t="shared" si="1"/>
        <v>7:52</v>
      </c>
      <c r="K26" s="10" t="str">
        <f t="shared" si="2"/>
        <v>8:23</v>
      </c>
      <c r="L26" s="10" t="str">
        <f t="shared" si="3"/>
        <v>952 m</v>
      </c>
      <c r="M26" s="10" t="str">
        <f t="shared" si="4"/>
        <v>1143 m</v>
      </c>
      <c r="O26" s="5">
        <f>A26*MASPErcentage</f>
        <v>12.1</v>
      </c>
      <c r="P26" s="4">
        <f>B26*MASPErcentage</f>
        <v>3.3611111111111107</v>
      </c>
      <c r="Q26" s="3" t="str">
        <f t="shared" si="18"/>
        <v>4:57</v>
      </c>
      <c r="R26" s="3" t="str">
        <f t="shared" si="19"/>
        <v>202 m</v>
      </c>
      <c r="S26" s="9" t="str">
        <f t="shared" si="5"/>
        <v>1:59</v>
      </c>
      <c r="T26" s="9" t="str">
        <f t="shared" si="6"/>
        <v>101 m</v>
      </c>
      <c r="U26" s="19" t="str">
        <f t="shared" si="7"/>
        <v>2.38x</v>
      </c>
      <c r="V26" s="10" t="str">
        <f t="shared" si="8"/>
        <v>95 m</v>
      </c>
      <c r="W26" s="10" t="str">
        <f t="shared" si="9"/>
        <v>0:37</v>
      </c>
      <c r="X26" s="10" t="str">
        <f t="shared" si="10"/>
        <v>32 m</v>
      </c>
    </row>
    <row r="27" spans="1:24">
      <c r="A27" s="5">
        <v>12.2</v>
      </c>
      <c r="B27" s="4">
        <f t="shared" si="11"/>
        <v>3.3888888888888884</v>
      </c>
      <c r="C27" s="8" t="str">
        <f t="shared" si="12"/>
        <v>5:54</v>
      </c>
      <c r="D27" s="9" t="str">
        <f t="shared" si="13"/>
        <v>7:22</v>
      </c>
      <c r="E27" s="9" t="str">
        <f t="shared" si="14"/>
        <v>7:52</v>
      </c>
      <c r="F27" s="9" t="str">
        <f t="shared" si="15"/>
        <v>1017 m</v>
      </c>
      <c r="G27" s="9" t="str">
        <f t="shared" si="16"/>
        <v>1220 m</v>
      </c>
      <c r="H27" s="92" t="str">
        <f t="shared" si="17"/>
        <v>1541 m</v>
      </c>
      <c r="I27" s="10" t="str">
        <f t="shared" si="0"/>
        <v>6:14</v>
      </c>
      <c r="J27" s="10" t="str">
        <f t="shared" si="1"/>
        <v>7:48</v>
      </c>
      <c r="K27" s="10" t="str">
        <f t="shared" si="2"/>
        <v>8:19</v>
      </c>
      <c r="L27" s="10" t="str">
        <f t="shared" si="3"/>
        <v>960 m</v>
      </c>
      <c r="M27" s="10" t="str">
        <f t="shared" si="4"/>
        <v>1152 m</v>
      </c>
      <c r="O27" s="5">
        <f>A27*MASPErcentage</f>
        <v>12.2</v>
      </c>
      <c r="P27" s="4">
        <f>B27*MASPErcentage</f>
        <v>3.3888888888888884</v>
      </c>
      <c r="Q27" s="3" t="str">
        <f t="shared" si="18"/>
        <v>4:55</v>
      </c>
      <c r="R27" s="3" t="str">
        <f t="shared" si="19"/>
        <v>203 m</v>
      </c>
      <c r="S27" s="9" t="str">
        <f t="shared" si="5"/>
        <v>1:58</v>
      </c>
      <c r="T27" s="9" t="str">
        <f t="shared" si="6"/>
        <v>102 m</v>
      </c>
      <c r="U27" s="19" t="str">
        <f t="shared" si="7"/>
        <v>2.4x</v>
      </c>
      <c r="V27" s="10" t="str">
        <f t="shared" si="8"/>
        <v>96 m</v>
      </c>
      <c r="W27" s="10" t="str">
        <f t="shared" si="9"/>
        <v>0:36</v>
      </c>
      <c r="X27" s="10" t="str">
        <f t="shared" si="10"/>
        <v>32 m</v>
      </c>
    </row>
    <row r="28" spans="1:24">
      <c r="A28" s="5">
        <v>12.3</v>
      </c>
      <c r="B28" s="4">
        <f t="shared" si="11"/>
        <v>3.416666666666667</v>
      </c>
      <c r="C28" s="8" t="str">
        <f t="shared" si="12"/>
        <v>5:51</v>
      </c>
      <c r="D28" s="9" t="str">
        <f t="shared" si="13"/>
        <v>7:19</v>
      </c>
      <c r="E28" s="9" t="str">
        <f t="shared" si="14"/>
        <v>7:48</v>
      </c>
      <c r="F28" s="9" t="str">
        <f t="shared" si="15"/>
        <v>1025 m</v>
      </c>
      <c r="G28" s="9" t="str">
        <f t="shared" si="16"/>
        <v>1230 m</v>
      </c>
      <c r="H28" s="92" t="str">
        <f t="shared" si="17"/>
        <v>1585 m</v>
      </c>
      <c r="I28" s="10" t="str">
        <f t="shared" si="0"/>
        <v>6:11</v>
      </c>
      <c r="J28" s="10" t="str">
        <f t="shared" si="1"/>
        <v>7:44</v>
      </c>
      <c r="K28" s="10" t="str">
        <f t="shared" si="2"/>
        <v>8:15</v>
      </c>
      <c r="L28" s="10" t="str">
        <f t="shared" si="3"/>
        <v>967 m</v>
      </c>
      <c r="M28" s="10" t="str">
        <f t="shared" si="4"/>
        <v>1161 m</v>
      </c>
      <c r="O28" s="5">
        <f>A28*MASPErcentage</f>
        <v>12.3</v>
      </c>
      <c r="P28" s="4">
        <f>B28*MASPErcentage</f>
        <v>3.416666666666667</v>
      </c>
      <c r="Q28" s="3" t="str">
        <f t="shared" si="18"/>
        <v>4:52</v>
      </c>
      <c r="R28" s="3" t="str">
        <f t="shared" si="19"/>
        <v>205 m</v>
      </c>
      <c r="S28" s="9" t="str">
        <f t="shared" si="5"/>
        <v>1:57</v>
      </c>
      <c r="T28" s="9" t="str">
        <f t="shared" si="6"/>
        <v>103 m</v>
      </c>
      <c r="U28" s="19" t="str">
        <f t="shared" si="7"/>
        <v>2.42x</v>
      </c>
      <c r="V28" s="10" t="str">
        <f t="shared" si="8"/>
        <v>97 m</v>
      </c>
      <c r="W28" s="10" t="str">
        <f t="shared" si="9"/>
        <v>0:36</v>
      </c>
      <c r="X28" s="10" t="str">
        <f t="shared" si="10"/>
        <v>33 m</v>
      </c>
    </row>
    <row r="29" spans="1:24">
      <c r="A29" s="5">
        <v>12.4</v>
      </c>
      <c r="B29" s="4">
        <f t="shared" si="11"/>
        <v>3.4444444444444446</v>
      </c>
      <c r="C29" s="8" t="str">
        <f t="shared" si="12"/>
        <v>5:48</v>
      </c>
      <c r="D29" s="9" t="str">
        <f t="shared" si="13"/>
        <v>7:15</v>
      </c>
      <c r="E29" s="9" t="str">
        <f t="shared" si="14"/>
        <v>7:44</v>
      </c>
      <c r="F29" s="9" t="str">
        <f t="shared" si="15"/>
        <v>1033 m</v>
      </c>
      <c r="G29" s="9" t="str">
        <f t="shared" si="16"/>
        <v>1240 m</v>
      </c>
      <c r="H29" s="92" t="str">
        <f t="shared" si="17"/>
        <v>1629 m</v>
      </c>
      <c r="I29" s="10" t="str">
        <f t="shared" si="0"/>
        <v>6:08</v>
      </c>
      <c r="J29" s="10" t="str">
        <f t="shared" si="1"/>
        <v>7:41</v>
      </c>
      <c r="K29" s="10" t="str">
        <f t="shared" si="2"/>
        <v>8:11</v>
      </c>
      <c r="L29" s="10" t="str">
        <f t="shared" si="3"/>
        <v>975 m</v>
      </c>
      <c r="M29" s="10" t="str">
        <f t="shared" si="4"/>
        <v>1170 m</v>
      </c>
      <c r="O29" s="5">
        <f>A29*MASPErcentage</f>
        <v>12.4</v>
      </c>
      <c r="P29" s="4">
        <f>B29*MASPErcentage</f>
        <v>3.4444444444444446</v>
      </c>
      <c r="Q29" s="3" t="str">
        <f t="shared" si="18"/>
        <v>4:50</v>
      </c>
      <c r="R29" s="3" t="str">
        <f t="shared" si="19"/>
        <v>207 m</v>
      </c>
      <c r="S29" s="9" t="str">
        <f t="shared" si="5"/>
        <v>1:56</v>
      </c>
      <c r="T29" s="9" t="str">
        <f t="shared" si="6"/>
        <v>103 m</v>
      </c>
      <c r="U29" s="19" t="str">
        <f t="shared" si="7"/>
        <v>2.44x</v>
      </c>
      <c r="V29" s="10" t="str">
        <f t="shared" si="8"/>
        <v>97 m</v>
      </c>
      <c r="W29" s="10" t="str">
        <f t="shared" si="9"/>
        <v>0:36</v>
      </c>
      <c r="X29" s="10" t="str">
        <f t="shared" si="10"/>
        <v>33 m</v>
      </c>
    </row>
    <row r="30" spans="1:24">
      <c r="A30" s="5">
        <v>12.5</v>
      </c>
      <c r="B30" s="4">
        <f t="shared" si="11"/>
        <v>3.4722222222222223</v>
      </c>
      <c r="C30" s="8" t="str">
        <f t="shared" si="12"/>
        <v>5:45</v>
      </c>
      <c r="D30" s="9" t="str">
        <f t="shared" si="13"/>
        <v>7:12</v>
      </c>
      <c r="E30" s="9" t="str">
        <f t="shared" si="14"/>
        <v>7:40</v>
      </c>
      <c r="F30" s="9" t="str">
        <f t="shared" si="15"/>
        <v>1042 m</v>
      </c>
      <c r="G30" s="9" t="str">
        <f t="shared" si="16"/>
        <v>1250 m</v>
      </c>
      <c r="H30" s="92" t="str">
        <f t="shared" si="17"/>
        <v>1674 m</v>
      </c>
      <c r="I30" s="10" t="str">
        <f t="shared" si="0"/>
        <v>6:05</v>
      </c>
      <c r="J30" s="10" t="str">
        <f t="shared" si="1"/>
        <v>7:37</v>
      </c>
      <c r="K30" s="10" t="str">
        <f t="shared" si="2"/>
        <v>8:08</v>
      </c>
      <c r="L30" s="10" t="str">
        <f t="shared" si="3"/>
        <v>982 m</v>
      </c>
      <c r="M30" s="10" t="str">
        <f t="shared" si="4"/>
        <v>1178 m</v>
      </c>
      <c r="O30" s="5">
        <f>A30*MASPErcentage</f>
        <v>12.5</v>
      </c>
      <c r="P30" s="4">
        <f>B30*MASPErcentage</f>
        <v>3.4722222222222223</v>
      </c>
      <c r="Q30" s="3" t="str">
        <f t="shared" si="18"/>
        <v>4:48</v>
      </c>
      <c r="R30" s="3" t="str">
        <f t="shared" si="19"/>
        <v>208 m</v>
      </c>
      <c r="S30" s="9" t="str">
        <f t="shared" si="5"/>
        <v>1:55</v>
      </c>
      <c r="T30" s="9" t="str">
        <f t="shared" si="6"/>
        <v>104 m</v>
      </c>
      <c r="U30" s="19" t="str">
        <f t="shared" si="7"/>
        <v>2.45x</v>
      </c>
      <c r="V30" s="10" t="str">
        <f t="shared" si="8"/>
        <v>98 m</v>
      </c>
      <c r="W30" s="10" t="str">
        <f t="shared" si="9"/>
        <v>0:35</v>
      </c>
      <c r="X30" s="10" t="str">
        <f t="shared" si="10"/>
        <v>33 m</v>
      </c>
    </row>
    <row r="31" spans="1:24">
      <c r="A31" s="5">
        <v>12.6</v>
      </c>
      <c r="B31" s="4">
        <f t="shared" si="11"/>
        <v>3.5</v>
      </c>
      <c r="C31" s="8" t="str">
        <f t="shared" si="12"/>
        <v>5:42</v>
      </c>
      <c r="D31" s="9" t="str">
        <f t="shared" si="13"/>
        <v>7:08</v>
      </c>
      <c r="E31" s="9" t="str">
        <f t="shared" si="14"/>
        <v>7:37</v>
      </c>
      <c r="F31" s="9" t="str">
        <f t="shared" si="15"/>
        <v>1050 m</v>
      </c>
      <c r="G31" s="9" t="str">
        <f t="shared" si="16"/>
        <v>1260 m</v>
      </c>
      <c r="H31" s="92" t="str">
        <f t="shared" si="17"/>
        <v>1719 m</v>
      </c>
      <c r="I31" s="10" t="str">
        <f t="shared" si="0"/>
        <v>6:03</v>
      </c>
      <c r="J31" s="10" t="str">
        <f t="shared" si="1"/>
        <v>7:34</v>
      </c>
      <c r="K31" s="10" t="str">
        <f t="shared" si="2"/>
        <v>8:04</v>
      </c>
      <c r="L31" s="10" t="str">
        <f t="shared" si="3"/>
        <v>989 m</v>
      </c>
      <c r="M31" s="10" t="str">
        <f t="shared" si="4"/>
        <v>1187 m</v>
      </c>
      <c r="O31" s="5">
        <f>A31*MASPErcentage</f>
        <v>12.6</v>
      </c>
      <c r="P31" s="4">
        <f>B31*MASPErcentage</f>
        <v>3.5</v>
      </c>
      <c r="Q31" s="3" t="str">
        <f t="shared" si="18"/>
        <v>4:45</v>
      </c>
      <c r="R31" s="3" t="str">
        <f t="shared" si="19"/>
        <v>210 m</v>
      </c>
      <c r="S31" s="9" t="str">
        <f t="shared" si="5"/>
        <v>1:54</v>
      </c>
      <c r="T31" s="9" t="str">
        <f t="shared" si="6"/>
        <v>105 m</v>
      </c>
      <c r="U31" s="19" t="str">
        <f t="shared" si="7"/>
        <v>2.47x</v>
      </c>
      <c r="V31" s="10" t="str">
        <f t="shared" si="8"/>
        <v>99 m</v>
      </c>
      <c r="W31" s="10" t="str">
        <f t="shared" si="9"/>
        <v>0:35</v>
      </c>
      <c r="X31" s="10" t="str">
        <f t="shared" si="10"/>
        <v>33 m</v>
      </c>
    </row>
    <row r="32" spans="1:24">
      <c r="A32" s="5">
        <v>12.7</v>
      </c>
      <c r="B32" s="4">
        <f t="shared" si="11"/>
        <v>3.5277777777777777</v>
      </c>
      <c r="C32" s="8" t="str">
        <f t="shared" si="12"/>
        <v>5:40</v>
      </c>
      <c r="D32" s="9" t="str">
        <f t="shared" si="13"/>
        <v>7:05</v>
      </c>
      <c r="E32" s="9" t="str">
        <f t="shared" si="14"/>
        <v>7:33</v>
      </c>
      <c r="F32" s="9" t="str">
        <f t="shared" si="15"/>
        <v>1058 m</v>
      </c>
      <c r="G32" s="9" t="str">
        <f t="shared" si="16"/>
        <v>1270 m</v>
      </c>
      <c r="H32" s="92" t="str">
        <f t="shared" si="17"/>
        <v>1764 m</v>
      </c>
      <c r="I32" s="10" t="str">
        <f t="shared" si="0"/>
        <v>6:00</v>
      </c>
      <c r="J32" s="10" t="str">
        <f t="shared" si="1"/>
        <v>7:31</v>
      </c>
      <c r="K32" s="10" t="str">
        <f t="shared" si="2"/>
        <v>8:00</v>
      </c>
      <c r="L32" s="10" t="str">
        <f t="shared" si="3"/>
        <v>997 m</v>
      </c>
      <c r="M32" s="10" t="str">
        <f t="shared" si="4"/>
        <v>1196 m</v>
      </c>
      <c r="O32" s="5">
        <f>A32*MASPErcentage</f>
        <v>12.7</v>
      </c>
      <c r="P32" s="4">
        <f>B32*MASPErcentage</f>
        <v>3.5277777777777777</v>
      </c>
      <c r="Q32" s="3" t="str">
        <f t="shared" si="18"/>
        <v>4:43</v>
      </c>
      <c r="R32" s="3" t="str">
        <f t="shared" si="19"/>
        <v>212 m</v>
      </c>
      <c r="S32" s="9" t="str">
        <f t="shared" si="5"/>
        <v>1:53</v>
      </c>
      <c r="T32" s="9" t="str">
        <f t="shared" si="6"/>
        <v>106 m</v>
      </c>
      <c r="U32" s="19" t="str">
        <f t="shared" si="7"/>
        <v>2.49x</v>
      </c>
      <c r="V32" s="10" t="str">
        <f t="shared" si="8"/>
        <v>100 m</v>
      </c>
      <c r="W32" s="10" t="str">
        <f t="shared" si="9"/>
        <v>0:35</v>
      </c>
      <c r="X32" s="10" t="str">
        <f t="shared" si="10"/>
        <v>34 m</v>
      </c>
    </row>
    <row r="33" spans="1:24">
      <c r="A33" s="5">
        <v>12.8</v>
      </c>
      <c r="B33" s="4">
        <f t="shared" si="11"/>
        <v>3.5555555555555558</v>
      </c>
      <c r="C33" s="8" t="str">
        <f t="shared" si="12"/>
        <v>5:37</v>
      </c>
      <c r="D33" s="9" t="str">
        <f t="shared" si="13"/>
        <v>7:01</v>
      </c>
      <c r="E33" s="9" t="str">
        <f t="shared" si="14"/>
        <v>7:29</v>
      </c>
      <c r="F33" s="9" t="str">
        <f t="shared" si="15"/>
        <v>1067 m</v>
      </c>
      <c r="G33" s="9" t="str">
        <f t="shared" si="16"/>
        <v>1280 m</v>
      </c>
      <c r="H33" s="92" t="str">
        <f t="shared" si="17"/>
        <v>1810 m</v>
      </c>
      <c r="I33" s="10" t="str">
        <f t="shared" si="0"/>
        <v>5:57</v>
      </c>
      <c r="J33" s="10" t="str">
        <f t="shared" si="1"/>
        <v>7:27</v>
      </c>
      <c r="K33" s="10" t="str">
        <f t="shared" si="2"/>
        <v>7:57</v>
      </c>
      <c r="L33" s="10" t="str">
        <f t="shared" si="3"/>
        <v>1004 m</v>
      </c>
      <c r="M33" s="10" t="str">
        <f t="shared" si="4"/>
        <v>1205 m</v>
      </c>
      <c r="O33" s="5">
        <f>A33*MASPErcentage</f>
        <v>12.8</v>
      </c>
      <c r="P33" s="4">
        <f>B33*MASPErcentage</f>
        <v>3.5555555555555558</v>
      </c>
      <c r="Q33" s="3" t="str">
        <f t="shared" si="18"/>
        <v>4:41</v>
      </c>
      <c r="R33" s="3" t="str">
        <f t="shared" si="19"/>
        <v>213 m</v>
      </c>
      <c r="S33" s="9" t="str">
        <f t="shared" si="5"/>
        <v>1:52</v>
      </c>
      <c r="T33" s="9" t="str">
        <f t="shared" si="6"/>
        <v>107 m</v>
      </c>
      <c r="U33" s="19" t="str">
        <f t="shared" si="7"/>
        <v>2.51x</v>
      </c>
      <c r="V33" s="10" t="str">
        <f t="shared" si="8"/>
        <v>100 m</v>
      </c>
      <c r="W33" s="10" t="str">
        <f t="shared" si="9"/>
        <v>0:35</v>
      </c>
      <c r="X33" s="10" t="str">
        <f t="shared" si="10"/>
        <v>34 m</v>
      </c>
    </row>
    <row r="34" spans="1:24">
      <c r="A34" s="5">
        <v>12.9</v>
      </c>
      <c r="B34" s="4">
        <f t="shared" si="11"/>
        <v>3.5833333333333335</v>
      </c>
      <c r="C34" s="8" t="str">
        <f t="shared" si="12"/>
        <v>5:34</v>
      </c>
      <c r="D34" s="9" t="str">
        <f t="shared" si="13"/>
        <v>6:58</v>
      </c>
      <c r="E34" s="9" t="str">
        <f t="shared" si="14"/>
        <v>7:26</v>
      </c>
      <c r="F34" s="9" t="str">
        <f t="shared" si="15"/>
        <v>1075 m</v>
      </c>
      <c r="G34" s="9" t="str">
        <f t="shared" si="16"/>
        <v>1290 m</v>
      </c>
      <c r="H34" s="92" t="str">
        <f t="shared" si="17"/>
        <v>1856 m</v>
      </c>
      <c r="I34" s="10" t="str">
        <f t="shared" si="0"/>
        <v>5:55</v>
      </c>
      <c r="J34" s="10" t="str">
        <f t="shared" si="1"/>
        <v>7:24</v>
      </c>
      <c r="K34" s="10" t="str">
        <f t="shared" si="2"/>
        <v>7:53</v>
      </c>
      <c r="L34" s="10" t="str">
        <f t="shared" si="3"/>
        <v>1012 m</v>
      </c>
      <c r="M34" s="10" t="str">
        <f t="shared" si="4"/>
        <v>1214 m</v>
      </c>
      <c r="O34" s="5">
        <f>A34*MASPErcentage</f>
        <v>12.9</v>
      </c>
      <c r="P34" s="4">
        <f>B34*MASPErcentage</f>
        <v>3.5833333333333335</v>
      </c>
      <c r="Q34" s="3" t="str">
        <f t="shared" si="18"/>
        <v>4:39</v>
      </c>
      <c r="R34" s="3" t="str">
        <f t="shared" si="19"/>
        <v>215 m</v>
      </c>
      <c r="S34" s="9" t="str">
        <f t="shared" si="5"/>
        <v>1:51</v>
      </c>
      <c r="T34" s="9" t="str">
        <f t="shared" si="6"/>
        <v>108 m</v>
      </c>
      <c r="U34" s="19" t="str">
        <f t="shared" si="7"/>
        <v>2.53x</v>
      </c>
      <c r="V34" s="10" t="str">
        <f t="shared" si="8"/>
        <v>101 m</v>
      </c>
      <c r="W34" s="10" t="str">
        <f t="shared" si="9"/>
        <v>0:34</v>
      </c>
      <c r="X34" s="10" t="str">
        <f t="shared" si="10"/>
        <v>34 m</v>
      </c>
    </row>
    <row r="35" spans="1:24">
      <c r="A35" s="5">
        <v>13</v>
      </c>
      <c r="B35" s="4">
        <f t="shared" si="11"/>
        <v>3.6111111111111112</v>
      </c>
      <c r="C35" s="8" t="str">
        <f t="shared" si="12"/>
        <v>5:32</v>
      </c>
      <c r="D35" s="9" t="str">
        <f t="shared" si="13"/>
        <v>6:55</v>
      </c>
      <c r="E35" s="9" t="str">
        <f t="shared" si="14"/>
        <v>7:23</v>
      </c>
      <c r="F35" s="9" t="str">
        <f t="shared" si="15"/>
        <v>1083 m</v>
      </c>
      <c r="G35" s="9" t="str">
        <f t="shared" si="16"/>
        <v>1300 m</v>
      </c>
      <c r="H35" s="92" t="str">
        <f t="shared" si="17"/>
        <v>1902 m</v>
      </c>
      <c r="I35" s="10" t="str">
        <f t="shared" si="0"/>
        <v>5:52</v>
      </c>
      <c r="J35" s="10" t="str">
        <f t="shared" si="1"/>
        <v>7:21</v>
      </c>
      <c r="K35" s="10" t="str">
        <f t="shared" si="2"/>
        <v>7:50</v>
      </c>
      <c r="L35" s="10" t="str">
        <f t="shared" si="3"/>
        <v>1019 m</v>
      </c>
      <c r="M35" s="10" t="str">
        <f t="shared" si="4"/>
        <v>1223 m</v>
      </c>
      <c r="O35" s="5">
        <f>A35*MASPErcentage</f>
        <v>13</v>
      </c>
      <c r="P35" s="4">
        <f>B35*MASPErcentage</f>
        <v>3.6111111111111112</v>
      </c>
      <c r="Q35" s="3" t="str">
        <f t="shared" si="18"/>
        <v>4:36</v>
      </c>
      <c r="R35" s="3" t="str">
        <f t="shared" si="19"/>
        <v>217 m</v>
      </c>
      <c r="S35" s="9" t="str">
        <f t="shared" si="5"/>
        <v>1:50</v>
      </c>
      <c r="T35" s="9" t="str">
        <f t="shared" si="6"/>
        <v>108 m</v>
      </c>
      <c r="U35" s="19" t="str">
        <f t="shared" si="7"/>
        <v>2.55x</v>
      </c>
      <c r="V35" s="10" t="str">
        <f t="shared" si="8"/>
        <v>102 m</v>
      </c>
      <c r="W35" s="10" t="str">
        <f t="shared" si="9"/>
        <v>0:34</v>
      </c>
      <c r="X35" s="10" t="str">
        <f t="shared" si="10"/>
        <v>34 m</v>
      </c>
    </row>
    <row r="36" spans="1:24">
      <c r="A36" s="5">
        <v>13.1</v>
      </c>
      <c r="B36" s="4">
        <f t="shared" si="11"/>
        <v>3.6388888888888888</v>
      </c>
      <c r="C36" s="8" t="str">
        <f t="shared" si="12"/>
        <v>5:29</v>
      </c>
      <c r="D36" s="9" t="str">
        <f t="shared" si="13"/>
        <v>6:52</v>
      </c>
      <c r="E36" s="9" t="str">
        <f t="shared" si="14"/>
        <v>7:19</v>
      </c>
      <c r="F36" s="9" t="str">
        <f t="shared" si="15"/>
        <v>1092 m</v>
      </c>
      <c r="G36" s="9" t="str">
        <f t="shared" si="16"/>
        <v>1310 m</v>
      </c>
      <c r="H36" s="92" t="str">
        <f t="shared" si="17"/>
        <v>1949 m</v>
      </c>
      <c r="I36" s="10" t="str">
        <f t="shared" si="0"/>
        <v>5:50</v>
      </c>
      <c r="J36" s="10" t="str">
        <f t="shared" si="1"/>
        <v>7:18</v>
      </c>
      <c r="K36" s="10" t="str">
        <f t="shared" si="2"/>
        <v>7:46</v>
      </c>
      <c r="L36" s="10" t="str">
        <f t="shared" si="3"/>
        <v>1026 m</v>
      </c>
      <c r="M36" s="10" t="str">
        <f t="shared" si="4"/>
        <v>1232 m</v>
      </c>
      <c r="O36" s="5">
        <f>A36*MASPErcentage</f>
        <v>13.1</v>
      </c>
      <c r="P36" s="4">
        <f>B36*MASPErcentage</f>
        <v>3.6388888888888888</v>
      </c>
      <c r="Q36" s="3" t="str">
        <f t="shared" si="18"/>
        <v>4:34</v>
      </c>
      <c r="R36" s="3" t="str">
        <f t="shared" si="19"/>
        <v>218 m</v>
      </c>
      <c r="S36" s="9" t="str">
        <f t="shared" si="5"/>
        <v>1:49</v>
      </c>
      <c r="T36" s="9" t="str">
        <f t="shared" si="6"/>
        <v>109 m</v>
      </c>
      <c r="U36" s="19" t="str">
        <f t="shared" si="7"/>
        <v>2.57x</v>
      </c>
      <c r="V36" s="10" t="str">
        <f t="shared" si="8"/>
        <v>103 m</v>
      </c>
      <c r="W36" s="10" t="str">
        <f t="shared" si="9"/>
        <v>0:34</v>
      </c>
      <c r="X36" s="10" t="str">
        <f t="shared" si="10"/>
        <v>35 m</v>
      </c>
    </row>
    <row r="37" spans="1:24">
      <c r="A37" s="5">
        <v>13.2</v>
      </c>
      <c r="B37" s="4">
        <f t="shared" si="11"/>
        <v>3.6666666666666665</v>
      </c>
      <c r="C37" s="8" t="str">
        <f t="shared" si="12"/>
        <v>5:27</v>
      </c>
      <c r="D37" s="9" t="str">
        <f t="shared" si="13"/>
        <v>6:49</v>
      </c>
      <c r="E37" s="9" t="str">
        <f t="shared" si="14"/>
        <v>7:16</v>
      </c>
      <c r="F37" s="9" t="str">
        <f t="shared" si="15"/>
        <v>1100 m</v>
      </c>
      <c r="G37" s="9" t="str">
        <f t="shared" si="16"/>
        <v>1320 m</v>
      </c>
      <c r="H37" s="92" t="str">
        <f t="shared" si="17"/>
        <v>1996 m</v>
      </c>
      <c r="I37" s="10" t="str">
        <f t="shared" ref="I37:I68" si="20">INT((1200/$B37 + ((CEILING(1200/TestingShuttleLength,1)-1)*TestingCODTime))/60)&amp;":"&amp;TEXT(INT(MOD(1200/$B37 + ((CEILING(1200/TestingShuttleLength,1)-1)*TestingCODTime),60)),"00")</f>
        <v>5:47</v>
      </c>
      <c r="J37" s="10" t="str">
        <f t="shared" ref="J37:J68" si="21">INT((1500/$B37 + ((CEILING(1500/TestingShuttleLength,1)-1)*TestingCODTime))/60)&amp;":"&amp;TEXT(INT(MOD(1500/$B37 + ((CEILING(1500/TestingShuttleLength,1)-1)*TestingCODTime),60)),"00")</f>
        <v>7:14</v>
      </c>
      <c r="K37" s="10" t="str">
        <f t="shared" ref="K37:K68" si="22">INT((1600/$B37 + ((CEILING(1600/TestingShuttleLength,1)-1)*TestingCODTime))/60)&amp;":"&amp;TEXT(INT(MOD(1600/$B37 + ((CEILING(1600/TestingShuttleLength,1)-1)*TestingCODTime),60)),"00")</f>
        <v>7:43</v>
      </c>
      <c r="L37" s="10" t="str">
        <f t="shared" ref="L37:L68" si="23">MROUND(300/(TestingShuttleLength/$B37 + TestingCODTime)*TestingShuttleLength,1)&amp;" m"</f>
        <v>1034 m</v>
      </c>
      <c r="M37" s="10" t="str">
        <f t="shared" ref="M37:M68" si="24">MROUND(360/(TestingShuttleLength/$B37 + TestingCODTime)*TestingShuttleLength,1)&amp;" m"</f>
        <v>1240 m</v>
      </c>
      <c r="O37" s="5">
        <f>A37*MASPErcentage</f>
        <v>13.2</v>
      </c>
      <c r="P37" s="4">
        <f>B37*MASPErcentage</f>
        <v>3.6666666666666665</v>
      </c>
      <c r="Q37" s="3" t="str">
        <f t="shared" si="18"/>
        <v>4:32</v>
      </c>
      <c r="R37" s="3" t="str">
        <f t="shared" si="19"/>
        <v>220 m</v>
      </c>
      <c r="S37" s="9" t="str">
        <f t="shared" ref="S37:S68" si="25">INT(((LapLength)/$P37)/60)&amp;":"&amp;TEXT(INT(MOD((LapLength)/$P37,60)),"00")</f>
        <v>1:49</v>
      </c>
      <c r="T37" s="9" t="str">
        <f t="shared" ref="T37:T68" si="26">MROUND($P37*RunTime,1)&amp;" m"</f>
        <v>110 m</v>
      </c>
      <c r="U37" s="19" t="str">
        <f t="shared" ref="U37:U68" si="27">MROUND(ShuttlesRunTime/(ShuttleLength/$P37+CODTime),0.01) &amp; "x"</f>
        <v>2.58x</v>
      </c>
      <c r="V37" s="10" t="str">
        <f t="shared" ref="V37:V68" si="28">MROUND((ShuttlesRunTime/(ShuttleLength/$P37+CODTime))*ShuttleLength,1)&amp;" m"</f>
        <v>103 m</v>
      </c>
      <c r="W37" s="10" t="str">
        <f t="shared" ref="W37:W68" si="29">INT( (ShuttleLength*NumberOfShuttles/$P37 + ( ( NumberOfShuttles - 1) * CODTime)) /60) &amp;":"&amp;  TEXT( INT(MOD(  (ShuttleLength*NumberOfShuttles/$P37 + ( ( NumberOfShuttles - 1) * CODTime)),60)),"00"  )</f>
        <v>0:34</v>
      </c>
      <c r="X37" s="10" t="str">
        <f t="shared" ref="X37:X68" si="30">MROUND($P37*(ShuttlesRunTime-(NumberOfShuttles-1)*CODTime) / NumberOfShuttles,1)&amp;" m"</f>
        <v>35 m</v>
      </c>
    </row>
    <row r="38" spans="1:24">
      <c r="A38" s="5">
        <v>13.3</v>
      </c>
      <c r="B38" s="4">
        <f t="shared" si="11"/>
        <v>3.6944444444444446</v>
      </c>
      <c r="C38" s="8" t="str">
        <f t="shared" si="12"/>
        <v>5:24</v>
      </c>
      <c r="D38" s="9" t="str">
        <f t="shared" si="13"/>
        <v>6:46</v>
      </c>
      <c r="E38" s="9" t="str">
        <f t="shared" si="14"/>
        <v>7:13</v>
      </c>
      <c r="F38" s="9" t="str">
        <f t="shared" si="15"/>
        <v>1108 m</v>
      </c>
      <c r="G38" s="9" t="str">
        <f t="shared" si="16"/>
        <v>1330 m</v>
      </c>
      <c r="H38" s="92" t="str">
        <f t="shared" si="17"/>
        <v>2043 m</v>
      </c>
      <c r="I38" s="10" t="str">
        <f t="shared" si="20"/>
        <v>5:45</v>
      </c>
      <c r="J38" s="10" t="str">
        <f t="shared" si="21"/>
        <v>7:11</v>
      </c>
      <c r="K38" s="10" t="str">
        <f t="shared" si="22"/>
        <v>7:40</v>
      </c>
      <c r="L38" s="10" t="str">
        <f t="shared" si="23"/>
        <v>1041 m</v>
      </c>
      <c r="M38" s="10" t="str">
        <f t="shared" si="24"/>
        <v>1249 m</v>
      </c>
      <c r="O38" s="5">
        <f>A38*MASPErcentage</f>
        <v>13.3</v>
      </c>
      <c r="P38" s="4">
        <f>B38*MASPErcentage</f>
        <v>3.6944444444444446</v>
      </c>
      <c r="Q38" s="3" t="str">
        <f t="shared" si="18"/>
        <v>4:30</v>
      </c>
      <c r="R38" s="3" t="str">
        <f t="shared" si="19"/>
        <v>222 m</v>
      </c>
      <c r="S38" s="9" t="str">
        <f t="shared" si="25"/>
        <v>1:48</v>
      </c>
      <c r="T38" s="9" t="str">
        <f t="shared" si="26"/>
        <v>111 m</v>
      </c>
      <c r="U38" s="19" t="str">
        <f t="shared" si="27"/>
        <v>2.6x</v>
      </c>
      <c r="V38" s="10" t="str">
        <f t="shared" si="28"/>
        <v>104 m</v>
      </c>
      <c r="W38" s="10" t="str">
        <f t="shared" si="29"/>
        <v>0:33</v>
      </c>
      <c r="X38" s="10" t="str">
        <f t="shared" si="30"/>
        <v>35 m</v>
      </c>
    </row>
    <row r="39" spans="1:24">
      <c r="A39" s="5">
        <v>13.4</v>
      </c>
      <c r="B39" s="4">
        <f t="shared" si="11"/>
        <v>3.7222222222222223</v>
      </c>
      <c r="C39" s="8" t="str">
        <f t="shared" si="12"/>
        <v>5:22</v>
      </c>
      <c r="D39" s="9" t="str">
        <f t="shared" si="13"/>
        <v>6:42</v>
      </c>
      <c r="E39" s="9" t="str">
        <f t="shared" si="14"/>
        <v>7:09</v>
      </c>
      <c r="F39" s="9" t="str">
        <f t="shared" si="15"/>
        <v>1117 m</v>
      </c>
      <c r="G39" s="9" t="str">
        <f t="shared" si="16"/>
        <v>1340 m</v>
      </c>
      <c r="H39" s="92" t="str">
        <f t="shared" si="17"/>
        <v>2091 m</v>
      </c>
      <c r="I39" s="10" t="str">
        <f t="shared" si="20"/>
        <v>5:42</v>
      </c>
      <c r="J39" s="10" t="str">
        <f t="shared" si="21"/>
        <v>7:08</v>
      </c>
      <c r="K39" s="10" t="str">
        <f t="shared" si="22"/>
        <v>7:37</v>
      </c>
      <c r="L39" s="10" t="str">
        <f t="shared" si="23"/>
        <v>1048 m</v>
      </c>
      <c r="M39" s="10" t="str">
        <f t="shared" si="24"/>
        <v>1258 m</v>
      </c>
      <c r="O39" s="5">
        <f>A39*MASPErcentage</f>
        <v>13.4</v>
      </c>
      <c r="P39" s="4">
        <f>B39*MASPErcentage</f>
        <v>3.7222222222222223</v>
      </c>
      <c r="Q39" s="3" t="str">
        <f t="shared" si="18"/>
        <v>4:28</v>
      </c>
      <c r="R39" s="3" t="str">
        <f t="shared" si="19"/>
        <v>223 m</v>
      </c>
      <c r="S39" s="9" t="str">
        <f t="shared" si="25"/>
        <v>1:47</v>
      </c>
      <c r="T39" s="9" t="str">
        <f t="shared" si="26"/>
        <v>112 m</v>
      </c>
      <c r="U39" s="19" t="str">
        <f t="shared" si="27"/>
        <v>2.62x</v>
      </c>
      <c r="V39" s="10" t="str">
        <f t="shared" si="28"/>
        <v>105 m</v>
      </c>
      <c r="W39" s="10" t="str">
        <f t="shared" si="29"/>
        <v>0:33</v>
      </c>
      <c r="X39" s="10" t="str">
        <f t="shared" si="30"/>
        <v>35 m</v>
      </c>
    </row>
    <row r="40" spans="1:24">
      <c r="A40" s="5">
        <v>13.5</v>
      </c>
      <c r="B40" s="4">
        <f t="shared" si="11"/>
        <v>3.75</v>
      </c>
      <c r="C40" s="8" t="str">
        <f t="shared" si="12"/>
        <v>5:20</v>
      </c>
      <c r="D40" s="9" t="str">
        <f t="shared" si="13"/>
        <v>6:40</v>
      </c>
      <c r="E40" s="9" t="str">
        <f t="shared" si="14"/>
        <v>7:06</v>
      </c>
      <c r="F40" s="9" t="str">
        <f t="shared" si="15"/>
        <v>1125 m</v>
      </c>
      <c r="G40" s="9" t="str">
        <f t="shared" si="16"/>
        <v>1350 m</v>
      </c>
      <c r="H40" s="92" t="str">
        <f t="shared" si="17"/>
        <v>2139 m</v>
      </c>
      <c r="I40" s="10" t="str">
        <f t="shared" si="20"/>
        <v>5:40</v>
      </c>
      <c r="J40" s="10" t="str">
        <f t="shared" si="21"/>
        <v>7:05</v>
      </c>
      <c r="K40" s="10" t="str">
        <f t="shared" si="22"/>
        <v>7:33</v>
      </c>
      <c r="L40" s="10" t="str">
        <f t="shared" si="23"/>
        <v>1056 m</v>
      </c>
      <c r="M40" s="10" t="str">
        <f t="shared" si="24"/>
        <v>1267 m</v>
      </c>
      <c r="O40" s="5">
        <f>A40*MASPErcentage</f>
        <v>13.5</v>
      </c>
      <c r="P40" s="4">
        <f>B40*MASPErcentage</f>
        <v>3.75</v>
      </c>
      <c r="Q40" s="3" t="str">
        <f t="shared" si="18"/>
        <v>4:26</v>
      </c>
      <c r="R40" s="3" t="str">
        <f t="shared" si="19"/>
        <v>225 m</v>
      </c>
      <c r="S40" s="9" t="str">
        <f t="shared" si="25"/>
        <v>1:46</v>
      </c>
      <c r="T40" s="9" t="str">
        <f t="shared" si="26"/>
        <v>113 m</v>
      </c>
      <c r="U40" s="19" t="str">
        <f t="shared" si="27"/>
        <v>2.64x</v>
      </c>
      <c r="V40" s="10" t="str">
        <f t="shared" si="28"/>
        <v>106 m</v>
      </c>
      <c r="W40" s="10" t="str">
        <f t="shared" si="29"/>
        <v>0:33</v>
      </c>
      <c r="X40" s="10" t="str">
        <f t="shared" si="30"/>
        <v>36 m</v>
      </c>
    </row>
    <row r="41" spans="1:24">
      <c r="A41" s="5">
        <v>13.6</v>
      </c>
      <c r="B41" s="4">
        <f t="shared" si="11"/>
        <v>3.7777777777777777</v>
      </c>
      <c r="C41" s="8" t="str">
        <f t="shared" si="12"/>
        <v>5:17</v>
      </c>
      <c r="D41" s="9" t="str">
        <f t="shared" si="13"/>
        <v>6:37</v>
      </c>
      <c r="E41" s="9" t="str">
        <f t="shared" si="14"/>
        <v>7:03</v>
      </c>
      <c r="F41" s="9" t="str">
        <f t="shared" si="15"/>
        <v>1133 m</v>
      </c>
      <c r="G41" s="9" t="str">
        <f t="shared" si="16"/>
        <v>1360 m</v>
      </c>
      <c r="H41" s="92" t="str">
        <f t="shared" si="17"/>
        <v>2187 m</v>
      </c>
      <c r="I41" s="10" t="str">
        <f t="shared" si="20"/>
        <v>5:37</v>
      </c>
      <c r="J41" s="10" t="str">
        <f t="shared" si="21"/>
        <v>7:02</v>
      </c>
      <c r="K41" s="10" t="str">
        <f t="shared" si="22"/>
        <v>7:30</v>
      </c>
      <c r="L41" s="10" t="str">
        <f t="shared" si="23"/>
        <v>1063 m</v>
      </c>
      <c r="M41" s="10" t="str">
        <f t="shared" si="24"/>
        <v>1276 m</v>
      </c>
      <c r="O41" s="5">
        <f>A41*MASPErcentage</f>
        <v>13.6</v>
      </c>
      <c r="P41" s="4">
        <f>B41*MASPErcentage</f>
        <v>3.7777777777777777</v>
      </c>
      <c r="Q41" s="3" t="str">
        <f t="shared" si="18"/>
        <v>4:24</v>
      </c>
      <c r="R41" s="3" t="str">
        <f t="shared" si="19"/>
        <v>227 m</v>
      </c>
      <c r="S41" s="9" t="str">
        <f t="shared" si="25"/>
        <v>1:45</v>
      </c>
      <c r="T41" s="9" t="str">
        <f t="shared" si="26"/>
        <v>113 m</v>
      </c>
      <c r="U41" s="19" t="str">
        <f t="shared" si="27"/>
        <v>2.66x</v>
      </c>
      <c r="V41" s="10" t="str">
        <f t="shared" si="28"/>
        <v>106 m</v>
      </c>
      <c r="W41" s="10" t="str">
        <f t="shared" si="29"/>
        <v>0:33</v>
      </c>
      <c r="X41" s="10" t="str">
        <f t="shared" si="30"/>
        <v>36 m</v>
      </c>
    </row>
    <row r="42" spans="1:24">
      <c r="A42" s="5">
        <v>13.7</v>
      </c>
      <c r="B42" s="4">
        <f t="shared" si="11"/>
        <v>3.8055555555555554</v>
      </c>
      <c r="C42" s="8" t="str">
        <f t="shared" si="12"/>
        <v>5:15</v>
      </c>
      <c r="D42" s="9" t="str">
        <f t="shared" si="13"/>
        <v>6:34</v>
      </c>
      <c r="E42" s="9" t="str">
        <f t="shared" si="14"/>
        <v>7:00</v>
      </c>
      <c r="F42" s="9" t="str">
        <f t="shared" si="15"/>
        <v>1142 m</v>
      </c>
      <c r="G42" s="9" t="str">
        <f t="shared" si="16"/>
        <v>1370 m</v>
      </c>
      <c r="H42" s="92" t="str">
        <f t="shared" si="17"/>
        <v>2236 m</v>
      </c>
      <c r="I42" s="10" t="str">
        <f t="shared" si="20"/>
        <v>5:35</v>
      </c>
      <c r="J42" s="10" t="str">
        <f t="shared" si="21"/>
        <v>7:00</v>
      </c>
      <c r="K42" s="10" t="str">
        <f t="shared" si="22"/>
        <v>7:27</v>
      </c>
      <c r="L42" s="10" t="str">
        <f t="shared" si="23"/>
        <v>1070 m</v>
      </c>
      <c r="M42" s="10" t="str">
        <f t="shared" si="24"/>
        <v>1284 m</v>
      </c>
      <c r="O42" s="5">
        <f>A42*MASPErcentage</f>
        <v>13.7</v>
      </c>
      <c r="P42" s="4">
        <f>B42*MASPErcentage</f>
        <v>3.8055555555555554</v>
      </c>
      <c r="Q42" s="3" t="str">
        <f t="shared" si="18"/>
        <v>4:22</v>
      </c>
      <c r="R42" s="3" t="str">
        <f t="shared" si="19"/>
        <v>228 m</v>
      </c>
      <c r="S42" s="9" t="str">
        <f t="shared" si="25"/>
        <v>1:45</v>
      </c>
      <c r="T42" s="9" t="str">
        <f t="shared" si="26"/>
        <v>114 m</v>
      </c>
      <c r="U42" s="19" t="str">
        <f t="shared" si="27"/>
        <v>2.68x</v>
      </c>
      <c r="V42" s="10" t="str">
        <f t="shared" si="28"/>
        <v>107 m</v>
      </c>
      <c r="W42" s="10" t="str">
        <f t="shared" si="29"/>
        <v>0:32</v>
      </c>
      <c r="X42" s="10" t="str">
        <f t="shared" si="30"/>
        <v>36 m</v>
      </c>
    </row>
    <row r="43" spans="1:24">
      <c r="A43" s="5">
        <v>13.8</v>
      </c>
      <c r="B43" s="4">
        <f t="shared" si="11"/>
        <v>3.8333333333333335</v>
      </c>
      <c r="C43" s="8" t="str">
        <f t="shared" si="12"/>
        <v>5:13</v>
      </c>
      <c r="D43" s="9" t="str">
        <f t="shared" si="13"/>
        <v>6:31</v>
      </c>
      <c r="E43" s="9" t="str">
        <f t="shared" si="14"/>
        <v>6:57</v>
      </c>
      <c r="F43" s="9" t="str">
        <f t="shared" si="15"/>
        <v>1150 m</v>
      </c>
      <c r="G43" s="9" t="str">
        <f t="shared" si="16"/>
        <v>1380 m</v>
      </c>
      <c r="H43" s="92" t="str">
        <f t="shared" si="17"/>
        <v>2285 m</v>
      </c>
      <c r="I43" s="10" t="str">
        <f t="shared" si="20"/>
        <v>5:33</v>
      </c>
      <c r="J43" s="10" t="str">
        <f t="shared" si="21"/>
        <v>6:57</v>
      </c>
      <c r="K43" s="10" t="str">
        <f t="shared" si="22"/>
        <v>7:24</v>
      </c>
      <c r="L43" s="10" t="str">
        <f t="shared" si="23"/>
        <v>1078 m</v>
      </c>
      <c r="M43" s="10" t="str">
        <f t="shared" si="24"/>
        <v>1293 m</v>
      </c>
      <c r="O43" s="5">
        <f>A43*MASPErcentage</f>
        <v>13.8</v>
      </c>
      <c r="P43" s="4">
        <f>B43*MASPErcentage</f>
        <v>3.8333333333333335</v>
      </c>
      <c r="Q43" s="3" t="str">
        <f t="shared" si="18"/>
        <v>4:20</v>
      </c>
      <c r="R43" s="3" t="str">
        <f t="shared" si="19"/>
        <v>230 m</v>
      </c>
      <c r="S43" s="9" t="str">
        <f t="shared" si="25"/>
        <v>1:44</v>
      </c>
      <c r="T43" s="9" t="str">
        <f t="shared" si="26"/>
        <v>115 m</v>
      </c>
      <c r="U43" s="19" t="str">
        <f t="shared" si="27"/>
        <v>2.69x</v>
      </c>
      <c r="V43" s="10" t="str">
        <f t="shared" si="28"/>
        <v>108 m</v>
      </c>
      <c r="W43" s="10" t="str">
        <f t="shared" si="29"/>
        <v>0:32</v>
      </c>
      <c r="X43" s="10" t="str">
        <f t="shared" si="30"/>
        <v>37 m</v>
      </c>
    </row>
    <row r="44" spans="1:24">
      <c r="A44" s="5">
        <v>13.9</v>
      </c>
      <c r="B44" s="4">
        <f t="shared" si="11"/>
        <v>3.8611111111111112</v>
      </c>
      <c r="C44" s="8" t="str">
        <f t="shared" si="12"/>
        <v>5:10</v>
      </c>
      <c r="D44" s="9" t="str">
        <f t="shared" si="13"/>
        <v>6:28</v>
      </c>
      <c r="E44" s="9" t="str">
        <f t="shared" si="14"/>
        <v>6:54</v>
      </c>
      <c r="F44" s="9" t="str">
        <f t="shared" si="15"/>
        <v>1158 m</v>
      </c>
      <c r="G44" s="9" t="str">
        <f t="shared" si="16"/>
        <v>1390 m</v>
      </c>
      <c r="H44" s="92" t="str">
        <f t="shared" si="17"/>
        <v>2334 m</v>
      </c>
      <c r="I44" s="10" t="str">
        <f t="shared" si="20"/>
        <v>5:31</v>
      </c>
      <c r="J44" s="10" t="str">
        <f t="shared" si="21"/>
        <v>6:54</v>
      </c>
      <c r="K44" s="10" t="str">
        <f t="shared" si="22"/>
        <v>7:21</v>
      </c>
      <c r="L44" s="10" t="str">
        <f t="shared" si="23"/>
        <v>1085 m</v>
      </c>
      <c r="M44" s="10" t="str">
        <f t="shared" si="24"/>
        <v>1302 m</v>
      </c>
      <c r="O44" s="5">
        <f>A44*MASPErcentage</f>
        <v>13.9</v>
      </c>
      <c r="P44" s="4">
        <f>B44*MASPErcentage</f>
        <v>3.8611111111111112</v>
      </c>
      <c r="Q44" s="3" t="str">
        <f t="shared" si="18"/>
        <v>4:18</v>
      </c>
      <c r="R44" s="3" t="str">
        <f t="shared" si="19"/>
        <v>232 m</v>
      </c>
      <c r="S44" s="9" t="str">
        <f t="shared" si="25"/>
        <v>1:43</v>
      </c>
      <c r="T44" s="9" t="str">
        <f t="shared" si="26"/>
        <v>116 m</v>
      </c>
      <c r="U44" s="19" t="str">
        <f t="shared" si="27"/>
        <v>2.71x</v>
      </c>
      <c r="V44" s="10" t="str">
        <f t="shared" si="28"/>
        <v>109 m</v>
      </c>
      <c r="W44" s="10" t="str">
        <f t="shared" si="29"/>
        <v>0:32</v>
      </c>
      <c r="X44" s="10" t="str">
        <f t="shared" si="30"/>
        <v>37 m</v>
      </c>
    </row>
    <row r="45" spans="1:24">
      <c r="A45" s="5">
        <v>14</v>
      </c>
      <c r="B45" s="4">
        <f t="shared" si="11"/>
        <v>3.8888888888888888</v>
      </c>
      <c r="C45" s="8" t="str">
        <f t="shared" si="12"/>
        <v>5:08</v>
      </c>
      <c r="D45" s="9" t="str">
        <f t="shared" si="13"/>
        <v>6:25</v>
      </c>
      <c r="E45" s="9" t="str">
        <f t="shared" si="14"/>
        <v>6:51</v>
      </c>
      <c r="F45" s="9" t="str">
        <f t="shared" si="15"/>
        <v>1167 m</v>
      </c>
      <c r="G45" s="9" t="str">
        <f t="shared" si="16"/>
        <v>1400 m</v>
      </c>
      <c r="H45" s="92" t="str">
        <f t="shared" si="17"/>
        <v>2383 m</v>
      </c>
      <c r="I45" s="10" t="str">
        <f t="shared" si="20"/>
        <v>5:28</v>
      </c>
      <c r="J45" s="10" t="str">
        <f t="shared" si="21"/>
        <v>6:51</v>
      </c>
      <c r="K45" s="10" t="str">
        <f t="shared" si="22"/>
        <v>7:18</v>
      </c>
      <c r="L45" s="10" t="str">
        <f t="shared" si="23"/>
        <v>1092 m</v>
      </c>
      <c r="M45" s="10" t="str">
        <f t="shared" si="24"/>
        <v>1311 m</v>
      </c>
      <c r="O45" s="5">
        <f>A45*MASPErcentage</f>
        <v>14</v>
      </c>
      <c r="P45" s="4">
        <f>B45*MASPErcentage</f>
        <v>3.8888888888888888</v>
      </c>
      <c r="Q45" s="3" t="str">
        <f t="shared" si="18"/>
        <v>4:17</v>
      </c>
      <c r="R45" s="3" t="str">
        <f t="shared" si="19"/>
        <v>233 m</v>
      </c>
      <c r="S45" s="9" t="str">
        <f t="shared" si="25"/>
        <v>1:42</v>
      </c>
      <c r="T45" s="9" t="str">
        <f t="shared" si="26"/>
        <v>117 m</v>
      </c>
      <c r="U45" s="19" t="str">
        <f t="shared" si="27"/>
        <v>2.73x</v>
      </c>
      <c r="V45" s="10" t="str">
        <f t="shared" si="28"/>
        <v>109 m</v>
      </c>
      <c r="W45" s="10" t="str">
        <f t="shared" si="29"/>
        <v>0:32</v>
      </c>
      <c r="X45" s="10" t="str">
        <f t="shared" si="30"/>
        <v>37 m</v>
      </c>
    </row>
    <row r="46" spans="1:24">
      <c r="A46" s="5">
        <v>14.100000000000001</v>
      </c>
      <c r="B46" s="4">
        <f t="shared" si="11"/>
        <v>3.916666666666667</v>
      </c>
      <c r="C46" s="8" t="str">
        <f t="shared" si="12"/>
        <v>5:06</v>
      </c>
      <c r="D46" s="9" t="str">
        <f t="shared" si="13"/>
        <v>6:22</v>
      </c>
      <c r="E46" s="9" t="str">
        <f t="shared" si="14"/>
        <v>6:48</v>
      </c>
      <c r="F46" s="9" t="str">
        <f t="shared" si="15"/>
        <v>1175 m</v>
      </c>
      <c r="G46" s="9" t="str">
        <f t="shared" si="16"/>
        <v>1410 m</v>
      </c>
      <c r="H46" s="92" t="str">
        <f t="shared" si="17"/>
        <v>2433 m</v>
      </c>
      <c r="I46" s="10" t="str">
        <f t="shared" si="20"/>
        <v>5:26</v>
      </c>
      <c r="J46" s="10" t="str">
        <f t="shared" si="21"/>
        <v>6:48</v>
      </c>
      <c r="K46" s="10" t="str">
        <f t="shared" si="22"/>
        <v>7:15</v>
      </c>
      <c r="L46" s="10" t="str">
        <f t="shared" si="23"/>
        <v>1100 m</v>
      </c>
      <c r="M46" s="10" t="str">
        <f t="shared" si="24"/>
        <v>1320 m</v>
      </c>
      <c r="O46" s="5">
        <f>A46*MASPErcentage</f>
        <v>14.100000000000001</v>
      </c>
      <c r="P46" s="4">
        <f>B46*MASPErcentage</f>
        <v>3.916666666666667</v>
      </c>
      <c r="Q46" s="3" t="str">
        <f t="shared" si="18"/>
        <v>4:15</v>
      </c>
      <c r="R46" s="3" t="str">
        <f t="shared" si="19"/>
        <v>235 m</v>
      </c>
      <c r="S46" s="9" t="str">
        <f t="shared" si="25"/>
        <v>1:42</v>
      </c>
      <c r="T46" s="9" t="str">
        <f t="shared" si="26"/>
        <v>118 m</v>
      </c>
      <c r="U46" s="19" t="str">
        <f t="shared" si="27"/>
        <v>2.75x</v>
      </c>
      <c r="V46" s="10" t="str">
        <f t="shared" si="28"/>
        <v>110 m</v>
      </c>
      <c r="W46" s="10" t="str">
        <f t="shared" si="29"/>
        <v>0:32</v>
      </c>
      <c r="X46" s="10" t="str">
        <f t="shared" si="30"/>
        <v>37 m</v>
      </c>
    </row>
    <row r="47" spans="1:24">
      <c r="A47" s="5">
        <v>14.2</v>
      </c>
      <c r="B47" s="4">
        <f t="shared" si="11"/>
        <v>3.9444444444444442</v>
      </c>
      <c r="C47" s="8" t="str">
        <f t="shared" si="12"/>
        <v>5:04</v>
      </c>
      <c r="D47" s="9" t="str">
        <f t="shared" si="13"/>
        <v>6:20</v>
      </c>
      <c r="E47" s="9" t="str">
        <f t="shared" si="14"/>
        <v>6:45</v>
      </c>
      <c r="F47" s="9" t="str">
        <f t="shared" si="15"/>
        <v>1183 m</v>
      </c>
      <c r="G47" s="9" t="str">
        <f t="shared" si="16"/>
        <v>1420 m</v>
      </c>
      <c r="H47" s="92" t="str">
        <f t="shared" si="17"/>
        <v>2484 m</v>
      </c>
      <c r="I47" s="10" t="str">
        <f t="shared" si="20"/>
        <v>5:24</v>
      </c>
      <c r="J47" s="10" t="str">
        <f t="shared" si="21"/>
        <v>6:46</v>
      </c>
      <c r="K47" s="10" t="str">
        <f t="shared" si="22"/>
        <v>7:12</v>
      </c>
      <c r="L47" s="10" t="str">
        <f t="shared" si="23"/>
        <v>1107 m</v>
      </c>
      <c r="M47" s="10" t="str">
        <f t="shared" si="24"/>
        <v>1328 m</v>
      </c>
      <c r="O47" s="5">
        <f>A47*MASPErcentage</f>
        <v>14.2</v>
      </c>
      <c r="P47" s="4">
        <f>B47*MASPErcentage</f>
        <v>3.9444444444444442</v>
      </c>
      <c r="Q47" s="3" t="str">
        <f t="shared" si="18"/>
        <v>4:13</v>
      </c>
      <c r="R47" s="3" t="str">
        <f t="shared" si="19"/>
        <v>237 m</v>
      </c>
      <c r="S47" s="9" t="str">
        <f t="shared" si="25"/>
        <v>1:41</v>
      </c>
      <c r="T47" s="9" t="str">
        <f t="shared" si="26"/>
        <v>118 m</v>
      </c>
      <c r="U47" s="19" t="str">
        <f t="shared" si="27"/>
        <v>2.77x</v>
      </c>
      <c r="V47" s="10" t="str">
        <f t="shared" si="28"/>
        <v>111 m</v>
      </c>
      <c r="W47" s="10" t="str">
        <f t="shared" si="29"/>
        <v>0:31</v>
      </c>
      <c r="X47" s="10" t="str">
        <f t="shared" si="30"/>
        <v>38 m</v>
      </c>
    </row>
    <row r="48" spans="1:24">
      <c r="A48" s="5">
        <v>14.3</v>
      </c>
      <c r="B48" s="4">
        <f t="shared" si="11"/>
        <v>3.9722222222222223</v>
      </c>
      <c r="C48" s="8" t="str">
        <f t="shared" si="12"/>
        <v>5:02</v>
      </c>
      <c r="D48" s="9" t="str">
        <f t="shared" si="13"/>
        <v>6:17</v>
      </c>
      <c r="E48" s="9" t="str">
        <f t="shared" si="14"/>
        <v>6:42</v>
      </c>
      <c r="F48" s="9" t="str">
        <f t="shared" si="15"/>
        <v>1192 m</v>
      </c>
      <c r="G48" s="9" t="str">
        <f t="shared" si="16"/>
        <v>1430 m</v>
      </c>
      <c r="H48" s="92" t="str">
        <f t="shared" si="17"/>
        <v>2534 m</v>
      </c>
      <c r="I48" s="10" t="str">
        <f t="shared" si="20"/>
        <v>5:22</v>
      </c>
      <c r="J48" s="10" t="str">
        <f t="shared" si="21"/>
        <v>6:43</v>
      </c>
      <c r="K48" s="10" t="str">
        <f t="shared" si="22"/>
        <v>7:10</v>
      </c>
      <c r="L48" s="10" t="str">
        <f t="shared" si="23"/>
        <v>1114 m</v>
      </c>
      <c r="M48" s="10" t="str">
        <f t="shared" si="24"/>
        <v>1337 m</v>
      </c>
      <c r="O48" s="5">
        <f>A48*MASPErcentage</f>
        <v>14.3</v>
      </c>
      <c r="P48" s="4">
        <f>B48*MASPErcentage</f>
        <v>3.9722222222222223</v>
      </c>
      <c r="Q48" s="3" t="str">
        <f t="shared" si="18"/>
        <v>4:11</v>
      </c>
      <c r="R48" s="3" t="str">
        <f t="shared" si="19"/>
        <v>238 m</v>
      </c>
      <c r="S48" s="9" t="str">
        <f t="shared" si="25"/>
        <v>1:40</v>
      </c>
      <c r="T48" s="9" t="str">
        <f t="shared" si="26"/>
        <v>119 m</v>
      </c>
      <c r="U48" s="19" t="str">
        <f t="shared" si="27"/>
        <v>2.79x</v>
      </c>
      <c r="V48" s="10" t="str">
        <f t="shared" si="28"/>
        <v>111 m</v>
      </c>
      <c r="W48" s="10" t="str">
        <f t="shared" si="29"/>
        <v>0:31</v>
      </c>
      <c r="X48" s="10" t="str">
        <f t="shared" si="30"/>
        <v>38 m</v>
      </c>
    </row>
    <row r="49" spans="1:24">
      <c r="A49" s="5">
        <v>14.4</v>
      </c>
      <c r="B49" s="4">
        <f t="shared" si="11"/>
        <v>4</v>
      </c>
      <c r="C49" s="8" t="str">
        <f t="shared" si="12"/>
        <v>5:00</v>
      </c>
      <c r="D49" s="9" t="str">
        <f t="shared" si="13"/>
        <v>6:15</v>
      </c>
      <c r="E49" s="9" t="str">
        <f t="shared" si="14"/>
        <v>6:40</v>
      </c>
      <c r="F49" s="9" t="str">
        <f t="shared" si="15"/>
        <v>1200 m</v>
      </c>
      <c r="G49" s="9" t="str">
        <f t="shared" si="16"/>
        <v>1440 m</v>
      </c>
      <c r="H49" s="92" t="str">
        <f t="shared" si="17"/>
        <v>2585 m</v>
      </c>
      <c r="I49" s="10" t="str">
        <f t="shared" si="20"/>
        <v>5:20</v>
      </c>
      <c r="J49" s="10" t="str">
        <f t="shared" si="21"/>
        <v>6:40</v>
      </c>
      <c r="K49" s="10" t="str">
        <f t="shared" si="22"/>
        <v>7:07</v>
      </c>
      <c r="L49" s="10" t="str">
        <f t="shared" si="23"/>
        <v>1121 m</v>
      </c>
      <c r="M49" s="10" t="str">
        <f t="shared" si="24"/>
        <v>1346 m</v>
      </c>
      <c r="O49" s="5">
        <f>A49*MASPErcentage</f>
        <v>14.4</v>
      </c>
      <c r="P49" s="4">
        <f>B49*MASPErcentage</f>
        <v>4</v>
      </c>
      <c r="Q49" s="3" t="str">
        <f t="shared" si="18"/>
        <v>4:10</v>
      </c>
      <c r="R49" s="3" t="str">
        <f t="shared" si="19"/>
        <v>240 m</v>
      </c>
      <c r="S49" s="9" t="str">
        <f t="shared" si="25"/>
        <v>1:40</v>
      </c>
      <c r="T49" s="9" t="str">
        <f t="shared" si="26"/>
        <v>120 m</v>
      </c>
      <c r="U49" s="19" t="str">
        <f t="shared" si="27"/>
        <v>2.8x</v>
      </c>
      <c r="V49" s="10" t="str">
        <f t="shared" si="28"/>
        <v>112 m</v>
      </c>
      <c r="W49" s="10" t="str">
        <f t="shared" si="29"/>
        <v>0:31</v>
      </c>
      <c r="X49" s="10" t="str">
        <f t="shared" si="30"/>
        <v>38 m</v>
      </c>
    </row>
    <row r="50" spans="1:24">
      <c r="A50" s="5">
        <v>14.5</v>
      </c>
      <c r="B50" s="4">
        <f t="shared" si="11"/>
        <v>4.0277777777777777</v>
      </c>
      <c r="C50" s="8" t="str">
        <f t="shared" si="12"/>
        <v>4:57</v>
      </c>
      <c r="D50" s="9" t="str">
        <f t="shared" si="13"/>
        <v>6:12</v>
      </c>
      <c r="E50" s="9" t="str">
        <f t="shared" si="14"/>
        <v>6:37</v>
      </c>
      <c r="F50" s="9" t="str">
        <f t="shared" si="15"/>
        <v>1208 m</v>
      </c>
      <c r="G50" s="9" t="str">
        <f t="shared" si="16"/>
        <v>1450 m</v>
      </c>
      <c r="H50" s="92" t="str">
        <f t="shared" si="17"/>
        <v>2636 m</v>
      </c>
      <c r="I50" s="10" t="str">
        <f t="shared" si="20"/>
        <v>5:18</v>
      </c>
      <c r="J50" s="10" t="str">
        <f t="shared" si="21"/>
        <v>6:38</v>
      </c>
      <c r="K50" s="10" t="str">
        <f t="shared" si="22"/>
        <v>7:04</v>
      </c>
      <c r="L50" s="10" t="str">
        <f t="shared" si="23"/>
        <v>1129 m</v>
      </c>
      <c r="M50" s="10" t="str">
        <f t="shared" si="24"/>
        <v>1355 m</v>
      </c>
      <c r="O50" s="5">
        <f>A50*MASPErcentage</f>
        <v>14.5</v>
      </c>
      <c r="P50" s="4">
        <f>B50*MASPErcentage</f>
        <v>4.0277777777777777</v>
      </c>
      <c r="Q50" s="3" t="str">
        <f t="shared" si="18"/>
        <v>4:08</v>
      </c>
      <c r="R50" s="3" t="str">
        <f t="shared" si="19"/>
        <v>242 m</v>
      </c>
      <c r="S50" s="9" t="str">
        <f t="shared" si="25"/>
        <v>1:39</v>
      </c>
      <c r="T50" s="9" t="str">
        <f t="shared" si="26"/>
        <v>121 m</v>
      </c>
      <c r="U50" s="19" t="str">
        <f t="shared" si="27"/>
        <v>2.82x</v>
      </c>
      <c r="V50" s="10" t="str">
        <f t="shared" si="28"/>
        <v>113 m</v>
      </c>
      <c r="W50" s="10" t="str">
        <f t="shared" si="29"/>
        <v>0:31</v>
      </c>
      <c r="X50" s="10" t="str">
        <f t="shared" si="30"/>
        <v>38 m</v>
      </c>
    </row>
    <row r="51" spans="1:24">
      <c r="A51" s="5">
        <v>14.600000000000001</v>
      </c>
      <c r="B51" s="4">
        <f t="shared" si="11"/>
        <v>4.0555555555555562</v>
      </c>
      <c r="C51" s="8" t="str">
        <f t="shared" si="12"/>
        <v>4:55</v>
      </c>
      <c r="D51" s="9" t="str">
        <f t="shared" si="13"/>
        <v>6:09</v>
      </c>
      <c r="E51" s="9" t="str">
        <f t="shared" si="14"/>
        <v>6:34</v>
      </c>
      <c r="F51" s="9" t="str">
        <f t="shared" si="15"/>
        <v>1217 m</v>
      </c>
      <c r="G51" s="9" t="str">
        <f t="shared" si="16"/>
        <v>1460 m</v>
      </c>
      <c r="H51" s="92" t="str">
        <f t="shared" si="17"/>
        <v>2688 m</v>
      </c>
      <c r="I51" s="10" t="str">
        <f t="shared" si="20"/>
        <v>5:16</v>
      </c>
      <c r="J51" s="10" t="str">
        <f t="shared" si="21"/>
        <v>6:35</v>
      </c>
      <c r="K51" s="10" t="str">
        <f t="shared" si="22"/>
        <v>7:01</v>
      </c>
      <c r="L51" s="10" t="str">
        <f t="shared" si="23"/>
        <v>1136 m</v>
      </c>
      <c r="M51" s="10" t="str">
        <f t="shared" si="24"/>
        <v>1363 m</v>
      </c>
      <c r="O51" s="5">
        <f>A51*MASPErcentage</f>
        <v>14.600000000000001</v>
      </c>
      <c r="P51" s="4">
        <f>B51*MASPErcentage</f>
        <v>4.0555555555555562</v>
      </c>
      <c r="Q51" s="3" t="str">
        <f t="shared" si="18"/>
        <v>4:06</v>
      </c>
      <c r="R51" s="3" t="str">
        <f t="shared" si="19"/>
        <v>243 m</v>
      </c>
      <c r="S51" s="9" t="str">
        <f t="shared" si="25"/>
        <v>1:38</v>
      </c>
      <c r="T51" s="9" t="str">
        <f t="shared" si="26"/>
        <v>122 m</v>
      </c>
      <c r="U51" s="19" t="str">
        <f t="shared" si="27"/>
        <v>2.84x</v>
      </c>
      <c r="V51" s="10" t="str">
        <f t="shared" si="28"/>
        <v>114 m</v>
      </c>
      <c r="W51" s="10" t="str">
        <f t="shared" si="29"/>
        <v>0:30</v>
      </c>
      <c r="X51" s="10" t="str">
        <f t="shared" si="30"/>
        <v>39 m</v>
      </c>
    </row>
    <row r="52" spans="1:24">
      <c r="A52" s="5">
        <v>14.7</v>
      </c>
      <c r="B52" s="4">
        <f t="shared" si="11"/>
        <v>4.083333333333333</v>
      </c>
      <c r="C52" s="8" t="str">
        <f t="shared" si="12"/>
        <v>4:53</v>
      </c>
      <c r="D52" s="9" t="str">
        <f t="shared" si="13"/>
        <v>6:07</v>
      </c>
      <c r="E52" s="9" t="str">
        <f t="shared" si="14"/>
        <v>6:31</v>
      </c>
      <c r="F52" s="9" t="str">
        <f t="shared" si="15"/>
        <v>1225 m</v>
      </c>
      <c r="G52" s="9" t="str">
        <f t="shared" si="16"/>
        <v>1470 m</v>
      </c>
      <c r="H52" s="92" t="str">
        <f t="shared" si="17"/>
        <v>2740 m</v>
      </c>
      <c r="I52" s="10" t="str">
        <f t="shared" si="20"/>
        <v>5:14</v>
      </c>
      <c r="J52" s="10" t="str">
        <f t="shared" si="21"/>
        <v>6:33</v>
      </c>
      <c r="K52" s="10" t="str">
        <f t="shared" si="22"/>
        <v>6:59</v>
      </c>
      <c r="L52" s="10" t="str">
        <f t="shared" si="23"/>
        <v>1143 m</v>
      </c>
      <c r="M52" s="10" t="str">
        <f t="shared" si="24"/>
        <v>1372 m</v>
      </c>
      <c r="O52" s="5">
        <f>A52*MASPErcentage</f>
        <v>14.7</v>
      </c>
      <c r="P52" s="4">
        <f>B52*MASPErcentage</f>
        <v>4.083333333333333</v>
      </c>
      <c r="Q52" s="3" t="str">
        <f t="shared" si="18"/>
        <v>4:04</v>
      </c>
      <c r="R52" s="3" t="str">
        <f t="shared" si="19"/>
        <v>245 m</v>
      </c>
      <c r="S52" s="9" t="str">
        <f t="shared" si="25"/>
        <v>1:37</v>
      </c>
      <c r="T52" s="9" t="str">
        <f t="shared" si="26"/>
        <v>122 m</v>
      </c>
      <c r="U52" s="19" t="str">
        <f t="shared" si="27"/>
        <v>2.86x</v>
      </c>
      <c r="V52" s="10" t="str">
        <f t="shared" si="28"/>
        <v>114 m</v>
      </c>
      <c r="W52" s="10" t="str">
        <f t="shared" si="29"/>
        <v>0:30</v>
      </c>
      <c r="X52" s="10" t="str">
        <f t="shared" si="30"/>
        <v>39 m</v>
      </c>
    </row>
    <row r="53" spans="1:24">
      <c r="A53" s="5">
        <v>14.8</v>
      </c>
      <c r="B53" s="4">
        <f t="shared" si="11"/>
        <v>4.1111111111111116</v>
      </c>
      <c r="C53" s="8" t="str">
        <f t="shared" si="12"/>
        <v>4:51</v>
      </c>
      <c r="D53" s="9" t="str">
        <f t="shared" si="13"/>
        <v>6:04</v>
      </c>
      <c r="E53" s="9" t="str">
        <f t="shared" si="14"/>
        <v>6:29</v>
      </c>
      <c r="F53" s="9" t="str">
        <f t="shared" si="15"/>
        <v>1233 m</v>
      </c>
      <c r="G53" s="9" t="str">
        <f t="shared" si="16"/>
        <v>1480 m</v>
      </c>
      <c r="H53" s="92" t="str">
        <f t="shared" si="17"/>
        <v>2792 m</v>
      </c>
      <c r="I53" s="10" t="str">
        <f t="shared" si="20"/>
        <v>5:12</v>
      </c>
      <c r="J53" s="10" t="str">
        <f t="shared" si="21"/>
        <v>6:30</v>
      </c>
      <c r="K53" s="10" t="str">
        <f t="shared" si="22"/>
        <v>6:56</v>
      </c>
      <c r="L53" s="10" t="str">
        <f t="shared" si="23"/>
        <v>1151 m</v>
      </c>
      <c r="M53" s="10" t="str">
        <f t="shared" si="24"/>
        <v>1381 m</v>
      </c>
      <c r="O53" s="5">
        <f>A53*MASPErcentage</f>
        <v>14.8</v>
      </c>
      <c r="P53" s="4">
        <f>B53*MASPErcentage</f>
        <v>4.1111111111111116</v>
      </c>
      <c r="Q53" s="3" t="str">
        <f t="shared" si="18"/>
        <v>4:03</v>
      </c>
      <c r="R53" s="3" t="str">
        <f t="shared" si="19"/>
        <v>247 m</v>
      </c>
      <c r="S53" s="9" t="str">
        <f t="shared" si="25"/>
        <v>1:37</v>
      </c>
      <c r="T53" s="9" t="str">
        <f t="shared" si="26"/>
        <v>123 m</v>
      </c>
      <c r="U53" s="19" t="str">
        <f t="shared" si="27"/>
        <v>2.88x</v>
      </c>
      <c r="V53" s="10" t="str">
        <f t="shared" si="28"/>
        <v>115 m</v>
      </c>
      <c r="W53" s="10" t="str">
        <f t="shared" si="29"/>
        <v>0:30</v>
      </c>
      <c r="X53" s="10" t="str">
        <f t="shared" si="30"/>
        <v>39 m</v>
      </c>
    </row>
    <row r="54" spans="1:24">
      <c r="A54" s="5">
        <v>14.9</v>
      </c>
      <c r="B54" s="4">
        <f t="shared" si="11"/>
        <v>4.1388888888888893</v>
      </c>
      <c r="C54" s="8" t="str">
        <f t="shared" si="12"/>
        <v>4:49</v>
      </c>
      <c r="D54" s="9" t="str">
        <f t="shared" si="13"/>
        <v>6:02</v>
      </c>
      <c r="E54" s="9" t="str">
        <f t="shared" si="14"/>
        <v>6:26</v>
      </c>
      <c r="F54" s="9" t="str">
        <f t="shared" si="15"/>
        <v>1242 m</v>
      </c>
      <c r="G54" s="9" t="str">
        <f t="shared" si="16"/>
        <v>1490 m</v>
      </c>
      <c r="H54" s="92" t="str">
        <f t="shared" si="17"/>
        <v>2844 m</v>
      </c>
      <c r="I54" s="10" t="str">
        <f t="shared" si="20"/>
        <v>5:10</v>
      </c>
      <c r="J54" s="10" t="str">
        <f t="shared" si="21"/>
        <v>6:28</v>
      </c>
      <c r="K54" s="10" t="str">
        <f t="shared" si="22"/>
        <v>6:53</v>
      </c>
      <c r="L54" s="10" t="str">
        <f t="shared" si="23"/>
        <v>1158 m</v>
      </c>
      <c r="M54" s="10" t="str">
        <f t="shared" si="24"/>
        <v>1389 m</v>
      </c>
      <c r="O54" s="5">
        <f>A54*MASPErcentage</f>
        <v>14.9</v>
      </c>
      <c r="P54" s="4">
        <f>B54*MASPErcentage</f>
        <v>4.1388888888888893</v>
      </c>
      <c r="Q54" s="3" t="str">
        <f t="shared" si="18"/>
        <v>4:01</v>
      </c>
      <c r="R54" s="3" t="str">
        <f t="shared" si="19"/>
        <v>248 m</v>
      </c>
      <c r="S54" s="9" t="str">
        <f t="shared" si="25"/>
        <v>1:36</v>
      </c>
      <c r="T54" s="9" t="str">
        <f t="shared" si="26"/>
        <v>124 m</v>
      </c>
      <c r="U54" s="19" t="str">
        <f t="shared" si="27"/>
        <v>2.89x</v>
      </c>
      <c r="V54" s="10" t="str">
        <f t="shared" si="28"/>
        <v>116 m</v>
      </c>
      <c r="W54" s="10" t="str">
        <f t="shared" si="29"/>
        <v>0:30</v>
      </c>
      <c r="X54" s="10" t="str">
        <f t="shared" si="30"/>
        <v>39 m</v>
      </c>
    </row>
    <row r="55" spans="1:24">
      <c r="A55" s="5">
        <v>15</v>
      </c>
      <c r="B55" s="4">
        <f t="shared" si="11"/>
        <v>4.166666666666667</v>
      </c>
      <c r="C55" s="8" t="str">
        <f t="shared" si="12"/>
        <v>4:48</v>
      </c>
      <c r="D55" s="9" t="str">
        <f t="shared" si="13"/>
        <v>6:00</v>
      </c>
      <c r="E55" s="9" t="str">
        <f t="shared" si="14"/>
        <v>6:24</v>
      </c>
      <c r="F55" s="9" t="str">
        <f t="shared" si="15"/>
        <v>1250 m</v>
      </c>
      <c r="G55" s="9" t="str">
        <f t="shared" si="16"/>
        <v>1500 m</v>
      </c>
      <c r="H55" s="92" t="str">
        <f t="shared" si="17"/>
        <v>2897 m</v>
      </c>
      <c r="I55" s="10" t="str">
        <f t="shared" si="20"/>
        <v>5:08</v>
      </c>
      <c r="J55" s="10" t="str">
        <f t="shared" si="21"/>
        <v>6:25</v>
      </c>
      <c r="K55" s="10" t="str">
        <f t="shared" si="22"/>
        <v>6:51</v>
      </c>
      <c r="L55" s="10" t="str">
        <f t="shared" si="23"/>
        <v>1165 m</v>
      </c>
      <c r="M55" s="10" t="str">
        <f t="shared" si="24"/>
        <v>1398 m</v>
      </c>
      <c r="O55" s="5">
        <f>A55*MASPErcentage</f>
        <v>15</v>
      </c>
      <c r="P55" s="4">
        <f>B55*MASPErcentage</f>
        <v>4.166666666666667</v>
      </c>
      <c r="Q55" s="3" t="str">
        <f t="shared" si="18"/>
        <v>4:60</v>
      </c>
      <c r="R55" s="3" t="str">
        <f t="shared" si="19"/>
        <v>250 m</v>
      </c>
      <c r="S55" s="9" t="str">
        <f t="shared" si="25"/>
        <v>1:36</v>
      </c>
      <c r="T55" s="9" t="str">
        <f t="shared" si="26"/>
        <v>125 m</v>
      </c>
      <c r="U55" s="19" t="str">
        <f t="shared" si="27"/>
        <v>2.91x</v>
      </c>
      <c r="V55" s="10" t="str">
        <f t="shared" si="28"/>
        <v>117 m</v>
      </c>
      <c r="W55" s="10" t="str">
        <f t="shared" si="29"/>
        <v>0:30</v>
      </c>
      <c r="X55" s="10" t="str">
        <f t="shared" si="30"/>
        <v>40 m</v>
      </c>
    </row>
    <row r="56" spans="1:24">
      <c r="A56" s="5">
        <v>15.100000000000001</v>
      </c>
      <c r="B56" s="4">
        <f t="shared" si="11"/>
        <v>4.1944444444444446</v>
      </c>
      <c r="C56" s="8" t="str">
        <f t="shared" si="12"/>
        <v>4:46</v>
      </c>
      <c r="D56" s="9" t="str">
        <f t="shared" si="13"/>
        <v>5:57</v>
      </c>
      <c r="E56" s="9" t="str">
        <f t="shared" si="14"/>
        <v>6:21</v>
      </c>
      <c r="F56" s="9" t="str">
        <f t="shared" si="15"/>
        <v>1258 m</v>
      </c>
      <c r="G56" s="9" t="str">
        <f t="shared" si="16"/>
        <v>1510 m</v>
      </c>
      <c r="H56" s="92" t="str">
        <f t="shared" si="17"/>
        <v>2950 m</v>
      </c>
      <c r="I56" s="10" t="str">
        <f t="shared" si="20"/>
        <v>5:06</v>
      </c>
      <c r="J56" s="10" t="str">
        <f t="shared" si="21"/>
        <v>6:23</v>
      </c>
      <c r="K56" s="10" t="str">
        <f t="shared" si="22"/>
        <v>6:48</v>
      </c>
      <c r="L56" s="10" t="str">
        <f t="shared" si="23"/>
        <v>1172 m</v>
      </c>
      <c r="M56" s="10" t="str">
        <f t="shared" si="24"/>
        <v>1407 m</v>
      </c>
      <c r="O56" s="5">
        <f>A56*MASPErcentage</f>
        <v>15.100000000000001</v>
      </c>
      <c r="P56" s="4">
        <f>B56*MASPErcentage</f>
        <v>4.1944444444444446</v>
      </c>
      <c r="Q56" s="3" t="str">
        <f t="shared" si="18"/>
        <v>3:58</v>
      </c>
      <c r="R56" s="3" t="str">
        <f t="shared" si="19"/>
        <v>252 m</v>
      </c>
      <c r="S56" s="9" t="str">
        <f t="shared" si="25"/>
        <v>1:35</v>
      </c>
      <c r="T56" s="9" t="str">
        <f t="shared" si="26"/>
        <v>126 m</v>
      </c>
      <c r="U56" s="19" t="str">
        <f t="shared" si="27"/>
        <v>2.93x</v>
      </c>
      <c r="V56" s="10" t="str">
        <f t="shared" si="28"/>
        <v>117 m</v>
      </c>
      <c r="W56" s="10" t="str">
        <f t="shared" si="29"/>
        <v>0:30</v>
      </c>
      <c r="X56" s="10" t="str">
        <f t="shared" si="30"/>
        <v>40 m</v>
      </c>
    </row>
    <row r="57" spans="1:24">
      <c r="A57" s="5">
        <v>15.2</v>
      </c>
      <c r="B57" s="4">
        <f t="shared" si="11"/>
        <v>4.2222222222222223</v>
      </c>
      <c r="C57" s="8" t="str">
        <f t="shared" si="12"/>
        <v>4:44</v>
      </c>
      <c r="D57" s="9" t="str">
        <f t="shared" si="13"/>
        <v>5:55</v>
      </c>
      <c r="E57" s="9" t="str">
        <f t="shared" si="14"/>
        <v>6:18</v>
      </c>
      <c r="F57" s="9" t="str">
        <f t="shared" si="15"/>
        <v>1267 m</v>
      </c>
      <c r="G57" s="9" t="str">
        <f t="shared" si="16"/>
        <v>1520 m</v>
      </c>
      <c r="H57" s="92" t="str">
        <f t="shared" si="17"/>
        <v>3004 m</v>
      </c>
      <c r="I57" s="10" t="str">
        <f t="shared" si="20"/>
        <v>5:04</v>
      </c>
      <c r="J57" s="10" t="str">
        <f t="shared" si="21"/>
        <v>6:21</v>
      </c>
      <c r="K57" s="10" t="str">
        <f t="shared" si="22"/>
        <v>6:46</v>
      </c>
      <c r="L57" s="10" t="str">
        <f t="shared" si="23"/>
        <v>1180 m</v>
      </c>
      <c r="M57" s="10" t="str">
        <f t="shared" si="24"/>
        <v>1415 m</v>
      </c>
      <c r="O57" s="5">
        <f>A57*MASPErcentage</f>
        <v>15.2</v>
      </c>
      <c r="P57" s="4">
        <f>B57*MASPErcentage</f>
        <v>4.2222222222222223</v>
      </c>
      <c r="Q57" s="3" t="str">
        <f t="shared" si="18"/>
        <v>3:56</v>
      </c>
      <c r="R57" s="3" t="str">
        <f t="shared" si="19"/>
        <v>253 m</v>
      </c>
      <c r="S57" s="9" t="str">
        <f t="shared" si="25"/>
        <v>1:34</v>
      </c>
      <c r="T57" s="9" t="str">
        <f t="shared" si="26"/>
        <v>127 m</v>
      </c>
      <c r="U57" s="19" t="str">
        <f t="shared" si="27"/>
        <v>2.95x</v>
      </c>
      <c r="V57" s="10" t="str">
        <f t="shared" si="28"/>
        <v>118 m</v>
      </c>
      <c r="W57" s="10" t="str">
        <f t="shared" si="29"/>
        <v>0:29</v>
      </c>
      <c r="X57" s="10" t="str">
        <f t="shared" si="30"/>
        <v>40 m</v>
      </c>
    </row>
    <row r="58" spans="1:24">
      <c r="A58" s="5">
        <v>15.3</v>
      </c>
      <c r="B58" s="4">
        <f t="shared" si="11"/>
        <v>4.25</v>
      </c>
      <c r="C58" s="8" t="str">
        <f t="shared" si="12"/>
        <v>4:42</v>
      </c>
      <c r="D58" s="9" t="str">
        <f t="shared" si="13"/>
        <v>5:52</v>
      </c>
      <c r="E58" s="9" t="str">
        <f t="shared" si="14"/>
        <v>6:16</v>
      </c>
      <c r="F58" s="9" t="str">
        <f t="shared" si="15"/>
        <v>1275 m</v>
      </c>
      <c r="G58" s="9" t="str">
        <f t="shared" si="16"/>
        <v>1530 m</v>
      </c>
      <c r="H58" s="92" t="str">
        <f t="shared" si="17"/>
        <v>3058 m</v>
      </c>
      <c r="I58" s="10" t="str">
        <f t="shared" si="20"/>
        <v>5:02</v>
      </c>
      <c r="J58" s="10" t="str">
        <f t="shared" si="21"/>
        <v>6:18</v>
      </c>
      <c r="K58" s="10" t="str">
        <f t="shared" si="22"/>
        <v>6:43</v>
      </c>
      <c r="L58" s="10" t="str">
        <f t="shared" si="23"/>
        <v>1187 m</v>
      </c>
      <c r="M58" s="10" t="str">
        <f t="shared" si="24"/>
        <v>1424 m</v>
      </c>
      <c r="O58" s="5">
        <f>A58*MASPErcentage</f>
        <v>15.3</v>
      </c>
      <c r="P58" s="4">
        <f>B58*MASPErcentage</f>
        <v>4.25</v>
      </c>
      <c r="Q58" s="3" t="str">
        <f t="shared" si="18"/>
        <v>3:55</v>
      </c>
      <c r="R58" s="3" t="str">
        <f t="shared" si="19"/>
        <v>255 m</v>
      </c>
      <c r="S58" s="9" t="str">
        <f t="shared" si="25"/>
        <v>1:34</v>
      </c>
      <c r="T58" s="9" t="str">
        <f t="shared" si="26"/>
        <v>128 m</v>
      </c>
      <c r="U58" s="19" t="str">
        <f t="shared" si="27"/>
        <v>2.97x</v>
      </c>
      <c r="V58" s="10" t="str">
        <f t="shared" si="28"/>
        <v>119 m</v>
      </c>
      <c r="W58" s="10" t="str">
        <f t="shared" si="29"/>
        <v>0:29</v>
      </c>
      <c r="X58" s="10" t="str">
        <f t="shared" si="30"/>
        <v>41 m</v>
      </c>
    </row>
    <row r="59" spans="1:24">
      <c r="A59" s="5">
        <v>15.4</v>
      </c>
      <c r="B59" s="4">
        <f t="shared" si="11"/>
        <v>4.2777777777777777</v>
      </c>
      <c r="C59" s="8" t="str">
        <f t="shared" si="12"/>
        <v>4:40</v>
      </c>
      <c r="D59" s="9" t="str">
        <f t="shared" si="13"/>
        <v>5:50</v>
      </c>
      <c r="E59" s="9" t="str">
        <f t="shared" si="14"/>
        <v>6:14</v>
      </c>
      <c r="F59" s="9" t="str">
        <f t="shared" si="15"/>
        <v>1283 m</v>
      </c>
      <c r="G59" s="9" t="str">
        <f t="shared" si="16"/>
        <v>1540 m</v>
      </c>
      <c r="H59" s="92" t="str">
        <f t="shared" si="17"/>
        <v>3112 m</v>
      </c>
      <c r="I59" s="10" t="str">
        <f t="shared" si="20"/>
        <v>5:00</v>
      </c>
      <c r="J59" s="10" t="str">
        <f t="shared" si="21"/>
        <v>6:16</v>
      </c>
      <c r="K59" s="10" t="str">
        <f t="shared" si="22"/>
        <v>6:41</v>
      </c>
      <c r="L59" s="10" t="str">
        <f t="shared" si="23"/>
        <v>1194 m</v>
      </c>
      <c r="M59" s="10" t="str">
        <f t="shared" si="24"/>
        <v>1433 m</v>
      </c>
      <c r="O59" s="5">
        <f>A59*MASPErcentage</f>
        <v>15.4</v>
      </c>
      <c r="P59" s="4">
        <f>B59*MASPErcentage</f>
        <v>4.2777777777777777</v>
      </c>
      <c r="Q59" s="3" t="str">
        <f t="shared" si="18"/>
        <v>3:53</v>
      </c>
      <c r="R59" s="3" t="str">
        <f t="shared" si="19"/>
        <v>257 m</v>
      </c>
      <c r="S59" s="9" t="str">
        <f t="shared" si="25"/>
        <v>1:33</v>
      </c>
      <c r="T59" s="9" t="str">
        <f t="shared" si="26"/>
        <v>128 m</v>
      </c>
      <c r="U59" s="19" t="str">
        <f t="shared" si="27"/>
        <v>2.98x</v>
      </c>
      <c r="V59" s="10" t="str">
        <f t="shared" si="28"/>
        <v>119 m</v>
      </c>
      <c r="W59" s="10" t="str">
        <f t="shared" si="29"/>
        <v>0:29</v>
      </c>
      <c r="X59" s="10" t="str">
        <f t="shared" si="30"/>
        <v>41 m</v>
      </c>
    </row>
    <row r="60" spans="1:24">
      <c r="A60" s="5">
        <v>15.5</v>
      </c>
      <c r="B60" s="4">
        <f t="shared" si="11"/>
        <v>4.3055555555555554</v>
      </c>
      <c r="C60" s="8" t="str">
        <f t="shared" si="12"/>
        <v>4:38</v>
      </c>
      <c r="D60" s="9" t="str">
        <f t="shared" si="13"/>
        <v>5:48</v>
      </c>
      <c r="E60" s="9" t="str">
        <f t="shared" si="14"/>
        <v>6:11</v>
      </c>
      <c r="F60" s="9" t="str">
        <f t="shared" si="15"/>
        <v>1292 m</v>
      </c>
      <c r="G60" s="9" t="str">
        <f t="shared" si="16"/>
        <v>1550 m</v>
      </c>
      <c r="H60" s="92" t="str">
        <f t="shared" si="17"/>
        <v>3166 m</v>
      </c>
      <c r="I60" s="10" t="str">
        <f t="shared" si="20"/>
        <v>4:59</v>
      </c>
      <c r="J60" s="10" t="str">
        <f t="shared" si="21"/>
        <v>6:14</v>
      </c>
      <c r="K60" s="10" t="str">
        <f t="shared" si="22"/>
        <v>6:38</v>
      </c>
      <c r="L60" s="10" t="str">
        <f t="shared" si="23"/>
        <v>1201 m</v>
      </c>
      <c r="M60" s="10" t="str">
        <f t="shared" si="24"/>
        <v>1441 m</v>
      </c>
      <c r="O60" s="5">
        <f>A60*MASPErcentage</f>
        <v>15.5</v>
      </c>
      <c r="P60" s="4">
        <f>B60*MASPErcentage</f>
        <v>4.3055555555555554</v>
      </c>
      <c r="Q60" s="3" t="str">
        <f t="shared" si="18"/>
        <v>3:52</v>
      </c>
      <c r="R60" s="3" t="str">
        <f t="shared" si="19"/>
        <v>258 m</v>
      </c>
      <c r="S60" s="9" t="str">
        <f t="shared" si="25"/>
        <v>1:32</v>
      </c>
      <c r="T60" s="9" t="str">
        <f t="shared" si="26"/>
        <v>129 m</v>
      </c>
      <c r="U60" s="19" t="str">
        <f t="shared" si="27"/>
        <v>3x</v>
      </c>
      <c r="V60" s="10" t="str">
        <f t="shared" si="28"/>
        <v>120 m</v>
      </c>
      <c r="W60" s="10" t="str">
        <f t="shared" si="29"/>
        <v>0:29</v>
      </c>
      <c r="X60" s="10" t="str">
        <f t="shared" si="30"/>
        <v>41 m</v>
      </c>
    </row>
    <row r="61" spans="1:24">
      <c r="A61" s="5">
        <v>15.600000000000001</v>
      </c>
      <c r="B61" s="4">
        <f t="shared" si="11"/>
        <v>4.3333333333333339</v>
      </c>
      <c r="C61" s="8" t="str">
        <f t="shared" si="12"/>
        <v>4:36</v>
      </c>
      <c r="D61" s="9" t="str">
        <f t="shared" si="13"/>
        <v>5:46</v>
      </c>
      <c r="E61" s="9" t="str">
        <f t="shared" si="14"/>
        <v>6:09</v>
      </c>
      <c r="F61" s="9" t="str">
        <f t="shared" si="15"/>
        <v>1300 m</v>
      </c>
      <c r="G61" s="9" t="str">
        <f t="shared" si="16"/>
        <v>1560 m</v>
      </c>
      <c r="H61" s="92" t="str">
        <f t="shared" si="17"/>
        <v>3221 m</v>
      </c>
      <c r="I61" s="10" t="str">
        <f t="shared" si="20"/>
        <v>4:57</v>
      </c>
      <c r="J61" s="10" t="str">
        <f t="shared" si="21"/>
        <v>6:12</v>
      </c>
      <c r="K61" s="10" t="str">
        <f t="shared" si="22"/>
        <v>6:36</v>
      </c>
      <c r="L61" s="10" t="str">
        <f t="shared" si="23"/>
        <v>1208 m</v>
      </c>
      <c r="M61" s="10" t="str">
        <f t="shared" si="24"/>
        <v>1450 m</v>
      </c>
      <c r="O61" s="5">
        <f>A61*MASPErcentage</f>
        <v>15.600000000000001</v>
      </c>
      <c r="P61" s="4">
        <f>B61*MASPErcentage</f>
        <v>4.3333333333333339</v>
      </c>
      <c r="Q61" s="3" t="str">
        <f t="shared" si="18"/>
        <v>3:50</v>
      </c>
      <c r="R61" s="3" t="str">
        <f t="shared" si="19"/>
        <v>260 m</v>
      </c>
      <c r="S61" s="9" t="str">
        <f t="shared" si="25"/>
        <v>1:32</v>
      </c>
      <c r="T61" s="9" t="str">
        <f t="shared" si="26"/>
        <v>130 m</v>
      </c>
      <c r="U61" s="19" t="str">
        <f t="shared" si="27"/>
        <v>3.02x</v>
      </c>
      <c r="V61" s="10" t="str">
        <f t="shared" si="28"/>
        <v>121 m</v>
      </c>
      <c r="W61" s="10" t="str">
        <f t="shared" si="29"/>
        <v>0:29</v>
      </c>
      <c r="X61" s="10" t="str">
        <f t="shared" si="30"/>
        <v>41 m</v>
      </c>
    </row>
    <row r="62" spans="1:24">
      <c r="A62" s="5">
        <v>15.7</v>
      </c>
      <c r="B62" s="4">
        <f t="shared" si="11"/>
        <v>4.3611111111111107</v>
      </c>
      <c r="C62" s="8" t="str">
        <f t="shared" si="12"/>
        <v>4:35</v>
      </c>
      <c r="D62" s="9" t="str">
        <f t="shared" si="13"/>
        <v>5:43</v>
      </c>
      <c r="E62" s="9" t="str">
        <f t="shared" si="14"/>
        <v>6:06</v>
      </c>
      <c r="F62" s="9" t="str">
        <f t="shared" si="15"/>
        <v>1308 m</v>
      </c>
      <c r="G62" s="9" t="str">
        <f t="shared" si="16"/>
        <v>1570 m</v>
      </c>
      <c r="H62" s="92" t="str">
        <f t="shared" si="17"/>
        <v>3276 m</v>
      </c>
      <c r="I62" s="10" t="str">
        <f t="shared" si="20"/>
        <v>4:55</v>
      </c>
      <c r="J62" s="10" t="str">
        <f t="shared" si="21"/>
        <v>6:09</v>
      </c>
      <c r="K62" s="10" t="str">
        <f t="shared" si="22"/>
        <v>6:34</v>
      </c>
      <c r="L62" s="10" t="str">
        <f t="shared" si="23"/>
        <v>1216 m</v>
      </c>
      <c r="M62" s="10" t="str">
        <f t="shared" si="24"/>
        <v>1459 m</v>
      </c>
      <c r="O62" s="5">
        <f>A62*MASPErcentage</f>
        <v>15.7</v>
      </c>
      <c r="P62" s="4">
        <f>B62*MASPErcentage</f>
        <v>4.3611111111111107</v>
      </c>
      <c r="Q62" s="3" t="str">
        <f t="shared" si="18"/>
        <v>3:49</v>
      </c>
      <c r="R62" s="3" t="str">
        <f t="shared" si="19"/>
        <v>262 m</v>
      </c>
      <c r="S62" s="9" t="str">
        <f t="shared" si="25"/>
        <v>1:31</v>
      </c>
      <c r="T62" s="9" t="str">
        <f t="shared" si="26"/>
        <v>131 m</v>
      </c>
      <c r="U62" s="19" t="str">
        <f t="shared" si="27"/>
        <v>3.04x</v>
      </c>
      <c r="V62" s="10" t="str">
        <f t="shared" si="28"/>
        <v>122 m</v>
      </c>
      <c r="W62" s="10" t="str">
        <f t="shared" si="29"/>
        <v>0:28</v>
      </c>
      <c r="X62" s="10" t="str">
        <f t="shared" si="30"/>
        <v>42 m</v>
      </c>
    </row>
    <row r="63" spans="1:24">
      <c r="A63" s="5">
        <v>15.8</v>
      </c>
      <c r="B63" s="4">
        <f t="shared" si="11"/>
        <v>4.3888888888888893</v>
      </c>
      <c r="C63" s="8" t="str">
        <f t="shared" si="12"/>
        <v>4:33</v>
      </c>
      <c r="D63" s="9" t="str">
        <f t="shared" si="13"/>
        <v>5:41</v>
      </c>
      <c r="E63" s="9" t="str">
        <f t="shared" si="14"/>
        <v>6:04</v>
      </c>
      <c r="F63" s="9" t="str">
        <f t="shared" si="15"/>
        <v>1317 m</v>
      </c>
      <c r="G63" s="9" t="str">
        <f t="shared" si="16"/>
        <v>1580 m</v>
      </c>
      <c r="H63" s="92" t="str">
        <f t="shared" si="17"/>
        <v>3332 m</v>
      </c>
      <c r="I63" s="10" t="str">
        <f t="shared" si="20"/>
        <v>4:53</v>
      </c>
      <c r="J63" s="10" t="str">
        <f t="shared" si="21"/>
        <v>6:07</v>
      </c>
      <c r="K63" s="10" t="str">
        <f t="shared" si="22"/>
        <v>6:31</v>
      </c>
      <c r="L63" s="10" t="str">
        <f t="shared" si="23"/>
        <v>1223 m</v>
      </c>
      <c r="M63" s="10" t="str">
        <f t="shared" si="24"/>
        <v>1467 m</v>
      </c>
      <c r="O63" s="5">
        <f>A63*MASPErcentage</f>
        <v>15.8</v>
      </c>
      <c r="P63" s="4">
        <f>B63*MASPErcentage</f>
        <v>4.3888888888888893</v>
      </c>
      <c r="Q63" s="3" t="str">
        <f t="shared" si="18"/>
        <v>3:47</v>
      </c>
      <c r="R63" s="3" t="str">
        <f t="shared" si="19"/>
        <v>263 m</v>
      </c>
      <c r="S63" s="9" t="str">
        <f t="shared" si="25"/>
        <v>1:31</v>
      </c>
      <c r="T63" s="9" t="str">
        <f t="shared" si="26"/>
        <v>132 m</v>
      </c>
      <c r="U63" s="19" t="str">
        <f t="shared" si="27"/>
        <v>3.06x</v>
      </c>
      <c r="V63" s="10" t="str">
        <f t="shared" si="28"/>
        <v>122 m</v>
      </c>
      <c r="W63" s="10" t="str">
        <f t="shared" si="29"/>
        <v>0:28</v>
      </c>
      <c r="X63" s="10" t="str">
        <f t="shared" si="30"/>
        <v>42 m</v>
      </c>
    </row>
    <row r="64" spans="1:24">
      <c r="A64" s="5">
        <v>15.9</v>
      </c>
      <c r="B64" s="4">
        <f t="shared" si="11"/>
        <v>4.416666666666667</v>
      </c>
      <c r="C64" s="8" t="str">
        <f t="shared" si="12"/>
        <v>4:31</v>
      </c>
      <c r="D64" s="9" t="str">
        <f t="shared" si="13"/>
        <v>5:39</v>
      </c>
      <c r="E64" s="9" t="str">
        <f t="shared" si="14"/>
        <v>6:02</v>
      </c>
      <c r="F64" s="9" t="str">
        <f t="shared" si="15"/>
        <v>1325 m</v>
      </c>
      <c r="G64" s="9" t="str">
        <f t="shared" si="16"/>
        <v>1590 m</v>
      </c>
      <c r="H64" s="92" t="str">
        <f t="shared" si="17"/>
        <v>3388 m</v>
      </c>
      <c r="I64" s="10" t="str">
        <f t="shared" si="20"/>
        <v>4:51</v>
      </c>
      <c r="J64" s="10" t="str">
        <f t="shared" si="21"/>
        <v>6:05</v>
      </c>
      <c r="K64" s="10" t="str">
        <f t="shared" si="22"/>
        <v>6:29</v>
      </c>
      <c r="L64" s="10" t="str">
        <f t="shared" si="23"/>
        <v>1230 m</v>
      </c>
      <c r="M64" s="10" t="str">
        <f t="shared" si="24"/>
        <v>1476 m</v>
      </c>
      <c r="O64" s="5">
        <f>A64*MASPErcentage</f>
        <v>15.9</v>
      </c>
      <c r="P64" s="4">
        <f>B64*MASPErcentage</f>
        <v>4.416666666666667</v>
      </c>
      <c r="Q64" s="3" t="str">
        <f t="shared" si="18"/>
        <v>3:46</v>
      </c>
      <c r="R64" s="3" t="str">
        <f t="shared" si="19"/>
        <v>265 m</v>
      </c>
      <c r="S64" s="9" t="str">
        <f t="shared" si="25"/>
        <v>1:30</v>
      </c>
      <c r="T64" s="9" t="str">
        <f t="shared" si="26"/>
        <v>133 m</v>
      </c>
      <c r="U64" s="19" t="str">
        <f t="shared" si="27"/>
        <v>3.07x</v>
      </c>
      <c r="V64" s="10" t="str">
        <f t="shared" si="28"/>
        <v>123 m</v>
      </c>
      <c r="W64" s="10" t="str">
        <f t="shared" si="29"/>
        <v>0:28</v>
      </c>
      <c r="X64" s="10" t="str">
        <f t="shared" si="30"/>
        <v>42 m</v>
      </c>
    </row>
    <row r="65" spans="1:24">
      <c r="A65" s="5">
        <v>16</v>
      </c>
      <c r="B65" s="4">
        <f t="shared" si="11"/>
        <v>4.4444444444444446</v>
      </c>
      <c r="C65" s="8" t="str">
        <f t="shared" si="12"/>
        <v>4:30</v>
      </c>
      <c r="D65" s="9" t="str">
        <f t="shared" si="13"/>
        <v>5:37</v>
      </c>
      <c r="E65" s="9" t="str">
        <f t="shared" si="14"/>
        <v>6:00</v>
      </c>
      <c r="F65" s="9" t="str">
        <f t="shared" si="15"/>
        <v>1333 m</v>
      </c>
      <c r="G65" s="9" t="str">
        <f t="shared" si="16"/>
        <v>1600 m</v>
      </c>
      <c r="H65" s="92" t="str">
        <f t="shared" si="17"/>
        <v>3444 m</v>
      </c>
      <c r="I65" s="10" t="str">
        <f t="shared" si="20"/>
        <v>4:50</v>
      </c>
      <c r="J65" s="10" t="str">
        <f t="shared" si="21"/>
        <v>6:03</v>
      </c>
      <c r="K65" s="10" t="str">
        <f t="shared" si="22"/>
        <v>6:27</v>
      </c>
      <c r="L65" s="10" t="str">
        <f t="shared" si="23"/>
        <v>1237 m</v>
      </c>
      <c r="M65" s="10" t="str">
        <f t="shared" si="24"/>
        <v>1485 m</v>
      </c>
      <c r="O65" s="5">
        <f>A65*MASPErcentage</f>
        <v>16</v>
      </c>
      <c r="P65" s="4">
        <f>B65*MASPErcentage</f>
        <v>4.4444444444444446</v>
      </c>
      <c r="Q65" s="3" t="str">
        <f t="shared" si="18"/>
        <v>3:45</v>
      </c>
      <c r="R65" s="3" t="str">
        <f t="shared" si="19"/>
        <v>267 m</v>
      </c>
      <c r="S65" s="9" t="str">
        <f t="shared" si="25"/>
        <v>1:30</v>
      </c>
      <c r="T65" s="9" t="str">
        <f t="shared" si="26"/>
        <v>133 m</v>
      </c>
      <c r="U65" s="19" t="str">
        <f t="shared" si="27"/>
        <v>3.09x</v>
      </c>
      <c r="V65" s="10" t="str">
        <f t="shared" si="28"/>
        <v>124 m</v>
      </c>
      <c r="W65" s="10" t="str">
        <f t="shared" si="29"/>
        <v>0:28</v>
      </c>
      <c r="X65" s="10" t="str">
        <f t="shared" si="30"/>
        <v>42 m</v>
      </c>
    </row>
    <row r="66" spans="1:24">
      <c r="A66" s="5">
        <v>16.100000000000001</v>
      </c>
      <c r="B66" s="4">
        <f t="shared" si="11"/>
        <v>4.4722222222222223</v>
      </c>
      <c r="C66" s="8" t="str">
        <f t="shared" si="12"/>
        <v>4:28</v>
      </c>
      <c r="D66" s="9" t="str">
        <f t="shared" si="13"/>
        <v>5:35</v>
      </c>
      <c r="E66" s="9" t="str">
        <f t="shared" si="14"/>
        <v>5:57</v>
      </c>
      <c r="F66" s="9" t="str">
        <f t="shared" si="15"/>
        <v>1342 m</v>
      </c>
      <c r="G66" s="9" t="str">
        <f t="shared" si="16"/>
        <v>1610 m</v>
      </c>
      <c r="H66" s="92" t="str">
        <f t="shared" si="17"/>
        <v>3500 m</v>
      </c>
      <c r="I66" s="10" t="str">
        <f t="shared" si="20"/>
        <v>4:48</v>
      </c>
      <c r="J66" s="10" t="str">
        <f t="shared" si="21"/>
        <v>6:01</v>
      </c>
      <c r="K66" s="10" t="str">
        <f t="shared" si="22"/>
        <v>6:25</v>
      </c>
      <c r="L66" s="10" t="str">
        <f t="shared" si="23"/>
        <v>1244 m</v>
      </c>
      <c r="M66" s="10" t="str">
        <f t="shared" si="24"/>
        <v>1493 m</v>
      </c>
      <c r="O66" s="5">
        <f>A66*MASPErcentage</f>
        <v>16.100000000000001</v>
      </c>
      <c r="P66" s="4">
        <f>B66*MASPErcentage</f>
        <v>4.4722222222222223</v>
      </c>
      <c r="Q66" s="3" t="str">
        <f t="shared" si="18"/>
        <v>3:43</v>
      </c>
      <c r="R66" s="3" t="str">
        <f t="shared" si="19"/>
        <v>268 m</v>
      </c>
      <c r="S66" s="9" t="str">
        <f t="shared" si="25"/>
        <v>1:29</v>
      </c>
      <c r="T66" s="9" t="str">
        <f t="shared" si="26"/>
        <v>134 m</v>
      </c>
      <c r="U66" s="19" t="str">
        <f t="shared" si="27"/>
        <v>3.11x</v>
      </c>
      <c r="V66" s="10" t="str">
        <f t="shared" si="28"/>
        <v>124 m</v>
      </c>
      <c r="W66" s="10" t="str">
        <f t="shared" si="29"/>
        <v>0:28</v>
      </c>
      <c r="X66" s="10" t="str">
        <f t="shared" si="30"/>
        <v>43 m</v>
      </c>
    </row>
    <row r="67" spans="1:24">
      <c r="A67" s="5">
        <v>16.2</v>
      </c>
      <c r="B67" s="4">
        <f t="shared" si="11"/>
        <v>4.5</v>
      </c>
      <c r="C67" s="8" t="str">
        <f t="shared" si="12"/>
        <v>4:26</v>
      </c>
      <c r="D67" s="9" t="str">
        <f t="shared" si="13"/>
        <v>5:33</v>
      </c>
      <c r="E67" s="9" t="str">
        <f t="shared" si="14"/>
        <v>5:55</v>
      </c>
      <c r="F67" s="9" t="str">
        <f t="shared" si="15"/>
        <v>1350 m</v>
      </c>
      <c r="G67" s="9" t="str">
        <f t="shared" si="16"/>
        <v>1620 m</v>
      </c>
      <c r="H67" s="92" t="str">
        <f t="shared" si="17"/>
        <v>3557 m</v>
      </c>
      <c r="I67" s="10" t="str">
        <f t="shared" si="20"/>
        <v>4:46</v>
      </c>
      <c r="J67" s="10" t="str">
        <f t="shared" si="21"/>
        <v>5:59</v>
      </c>
      <c r="K67" s="10" t="str">
        <f t="shared" si="22"/>
        <v>6:22</v>
      </c>
      <c r="L67" s="10" t="str">
        <f t="shared" si="23"/>
        <v>1251 m</v>
      </c>
      <c r="M67" s="10" t="str">
        <f t="shared" si="24"/>
        <v>1502 m</v>
      </c>
      <c r="O67" s="5">
        <f>A67*MASPErcentage</f>
        <v>16.2</v>
      </c>
      <c r="P67" s="4">
        <f>B67*MASPErcentage</f>
        <v>4.5</v>
      </c>
      <c r="Q67" s="3" t="str">
        <f t="shared" si="18"/>
        <v>3:42</v>
      </c>
      <c r="R67" s="3" t="str">
        <f t="shared" si="19"/>
        <v>270 m</v>
      </c>
      <c r="S67" s="9" t="str">
        <f t="shared" si="25"/>
        <v>1:28</v>
      </c>
      <c r="T67" s="9" t="str">
        <f t="shared" si="26"/>
        <v>135 m</v>
      </c>
      <c r="U67" s="19" t="str">
        <f t="shared" si="27"/>
        <v>3.13x</v>
      </c>
      <c r="V67" s="10" t="str">
        <f t="shared" si="28"/>
        <v>125 m</v>
      </c>
      <c r="W67" s="10" t="str">
        <f t="shared" si="29"/>
        <v>0:28</v>
      </c>
      <c r="X67" s="10" t="str">
        <f t="shared" si="30"/>
        <v>43 m</v>
      </c>
    </row>
    <row r="68" spans="1:24">
      <c r="A68" s="5">
        <v>16.3</v>
      </c>
      <c r="B68" s="4">
        <f t="shared" si="11"/>
        <v>4.5277777777777777</v>
      </c>
      <c r="C68" s="8" t="str">
        <f t="shared" si="12"/>
        <v>4:25</v>
      </c>
      <c r="D68" s="9" t="str">
        <f t="shared" si="13"/>
        <v>5:31</v>
      </c>
      <c r="E68" s="9" t="str">
        <f t="shared" si="14"/>
        <v>5:53</v>
      </c>
      <c r="F68" s="9" t="str">
        <f t="shared" si="15"/>
        <v>1358 m</v>
      </c>
      <c r="G68" s="9" t="str">
        <f t="shared" si="16"/>
        <v>1630 m</v>
      </c>
      <c r="H68" s="92" t="str">
        <f t="shared" si="17"/>
        <v>3614 m</v>
      </c>
      <c r="I68" s="10" t="str">
        <f t="shared" si="20"/>
        <v>4:45</v>
      </c>
      <c r="J68" s="10" t="str">
        <f t="shared" si="21"/>
        <v>5:57</v>
      </c>
      <c r="K68" s="10" t="str">
        <f t="shared" si="22"/>
        <v>6:20</v>
      </c>
      <c r="L68" s="10" t="str">
        <f t="shared" si="23"/>
        <v>1259 m</v>
      </c>
      <c r="M68" s="10" t="str">
        <f t="shared" si="24"/>
        <v>1510 m</v>
      </c>
      <c r="O68" s="5">
        <f>A68*MASPErcentage</f>
        <v>16.3</v>
      </c>
      <c r="P68" s="4">
        <f>B68*MASPErcentage</f>
        <v>4.5277777777777777</v>
      </c>
      <c r="Q68" s="3" t="str">
        <f t="shared" si="18"/>
        <v>3:40</v>
      </c>
      <c r="R68" s="3" t="str">
        <f t="shared" si="19"/>
        <v>272 m</v>
      </c>
      <c r="S68" s="9" t="str">
        <f t="shared" si="25"/>
        <v>1:28</v>
      </c>
      <c r="T68" s="9" t="str">
        <f t="shared" si="26"/>
        <v>136 m</v>
      </c>
      <c r="U68" s="19" t="str">
        <f t="shared" si="27"/>
        <v>3.15x</v>
      </c>
      <c r="V68" s="10" t="str">
        <f t="shared" si="28"/>
        <v>126 m</v>
      </c>
      <c r="W68" s="10" t="str">
        <f t="shared" si="29"/>
        <v>0:27</v>
      </c>
      <c r="X68" s="10" t="str">
        <f t="shared" si="30"/>
        <v>43 m</v>
      </c>
    </row>
    <row r="69" spans="1:24">
      <c r="A69" s="5">
        <v>16.399999999999999</v>
      </c>
      <c r="B69" s="4">
        <f t="shared" si="11"/>
        <v>4.5555555555555554</v>
      </c>
      <c r="C69" s="8" t="str">
        <f t="shared" si="12"/>
        <v>4:23</v>
      </c>
      <c r="D69" s="9" t="str">
        <f t="shared" si="13"/>
        <v>5:29</v>
      </c>
      <c r="E69" s="9" t="str">
        <f t="shared" si="14"/>
        <v>5:51</v>
      </c>
      <c r="F69" s="9" t="str">
        <f t="shared" si="15"/>
        <v>1367 m</v>
      </c>
      <c r="G69" s="9" t="str">
        <f t="shared" si="16"/>
        <v>1640 m</v>
      </c>
      <c r="H69" s="92" t="str">
        <f t="shared" si="17"/>
        <v>3671 m</v>
      </c>
      <c r="I69" s="10" t="str">
        <f t="shared" ref="I69:I100" si="31">INT((1200/$B69 + ((CEILING(1200/TestingShuttleLength,1)-1)*TestingCODTime))/60)&amp;":"&amp;TEXT(INT(MOD(1200/$B69 + ((CEILING(1200/TestingShuttleLength,1)-1)*TestingCODTime),60)),"00")</f>
        <v>4:43</v>
      </c>
      <c r="J69" s="10" t="str">
        <f t="shared" ref="J69:J100" si="32">INT((1500/$B69 + ((CEILING(1500/TestingShuttleLength,1)-1)*TestingCODTime))/60)&amp;":"&amp;TEXT(INT(MOD(1500/$B69 + ((CEILING(1500/TestingShuttleLength,1)-1)*TestingCODTime),60)),"00")</f>
        <v>5:55</v>
      </c>
      <c r="K69" s="10" t="str">
        <f t="shared" ref="K69:K100" si="33">INT((1600/$B69 + ((CEILING(1600/TestingShuttleLength,1)-1)*TestingCODTime))/60)&amp;":"&amp;TEXT(INT(MOD(1600/$B69 + ((CEILING(1600/TestingShuttleLength,1)-1)*TestingCODTime),60)),"00")</f>
        <v>6:18</v>
      </c>
      <c r="L69" s="10" t="str">
        <f t="shared" ref="L69:L100" si="34">MROUND(300/(TestingShuttleLength/$B69 + TestingCODTime)*TestingShuttleLength,1)&amp;" m"</f>
        <v>1266 m</v>
      </c>
      <c r="M69" s="10" t="str">
        <f t="shared" ref="M69:M100" si="35">MROUND(360/(TestingShuttleLength/$B69 + TestingCODTime)*TestingShuttleLength,1)&amp;" m"</f>
        <v>1519 m</v>
      </c>
      <c r="O69" s="5">
        <f>A69*MASPErcentage</f>
        <v>16.399999999999999</v>
      </c>
      <c r="P69" s="4">
        <f>B69*MASPErcentage</f>
        <v>4.5555555555555554</v>
      </c>
      <c r="Q69" s="3" t="str">
        <f t="shared" si="18"/>
        <v>3:39</v>
      </c>
      <c r="R69" s="3" t="str">
        <f t="shared" si="19"/>
        <v>273 m</v>
      </c>
      <c r="S69" s="9" t="str">
        <f t="shared" ref="S69:S100" si="36">INT(((LapLength)/$P69)/60)&amp;":"&amp;TEXT(INT(MOD((LapLength)/$P69,60)),"00")</f>
        <v>1:27</v>
      </c>
      <c r="T69" s="9" t="str">
        <f t="shared" ref="T69:T100" si="37">MROUND($P69*RunTime,1)&amp;" m"</f>
        <v>137 m</v>
      </c>
      <c r="U69" s="19" t="str">
        <f t="shared" ref="U69:U100" si="38">MROUND(ShuttlesRunTime/(ShuttleLength/$P69+CODTime),0.01) &amp; "x"</f>
        <v>3.16x</v>
      </c>
      <c r="V69" s="10" t="str">
        <f t="shared" ref="V69:V100" si="39">MROUND((ShuttlesRunTime/(ShuttleLength/$P69+CODTime))*ShuttleLength,1)&amp;" m"</f>
        <v>127 m</v>
      </c>
      <c r="W69" s="10" t="str">
        <f t="shared" ref="W69:W100" si="40">INT( (ShuttleLength*NumberOfShuttles/$P69 + ( ( NumberOfShuttles - 1) * CODTime)) /60) &amp;":"&amp;  TEXT( INT(MOD(  (ShuttleLength*NumberOfShuttles/$P69 + ( ( NumberOfShuttles - 1) * CODTime)),60)),"00"  )</f>
        <v>0:27</v>
      </c>
      <c r="X69" s="10" t="str">
        <f t="shared" ref="X69:X100" si="41">MROUND($P69*(ShuttlesRunTime-(NumberOfShuttles-1)*CODTime) / NumberOfShuttles,1)&amp;" m"</f>
        <v>43 m</v>
      </c>
    </row>
    <row r="70" spans="1:24">
      <c r="A70" s="5">
        <v>16.5</v>
      </c>
      <c r="B70" s="4">
        <f t="shared" ref="B70:B133" si="42">A70/3.6</f>
        <v>4.583333333333333</v>
      </c>
      <c r="C70" s="8" t="str">
        <f t="shared" ref="C70:C133" si="43">INT(((1200)/$B70)/60)&amp;":"&amp;TEXT(INT(MOD((1200)/$B70,60)),"00")</f>
        <v>4:21</v>
      </c>
      <c r="D70" s="9" t="str">
        <f t="shared" ref="D70:D133" si="44">INT(((1500)/$B70)/60)&amp;":"&amp;TEXT(INT(MOD((1500)/$B70,60)),"00")</f>
        <v>5:27</v>
      </c>
      <c r="E70" s="9" t="str">
        <f t="shared" ref="E70:E133" si="45">INT(((1600)/$B70)/60)&amp;":"&amp;TEXT(INT(MOD((1600)/$B70,60)),"00")</f>
        <v>5:49</v>
      </c>
      <c r="F70" s="9" t="str">
        <f t="shared" ref="F70:F133" si="46">MROUND($B70*300,1)&amp;" m"</f>
        <v>1375 m</v>
      </c>
      <c r="G70" s="9" t="str">
        <f t="shared" ref="G70:G133" si="47">MROUND($B70*360,1)&amp;" m"</f>
        <v>1650 m</v>
      </c>
      <c r="H70" s="92" t="str">
        <f t="shared" ref="H70:H133" si="48">MROUND(16.336 * POWER(A70,2) +40.066 * A70 - 1379.4, 1) &amp; " m"</f>
        <v>3729 m</v>
      </c>
      <c r="I70" s="10" t="str">
        <f t="shared" si="31"/>
        <v>4:42</v>
      </c>
      <c r="J70" s="10" t="str">
        <f t="shared" si="32"/>
        <v>5:53</v>
      </c>
      <c r="K70" s="10" t="str">
        <f t="shared" si="33"/>
        <v>6:16</v>
      </c>
      <c r="L70" s="10" t="str">
        <f t="shared" si="34"/>
        <v>1273 m</v>
      </c>
      <c r="M70" s="10" t="str">
        <f t="shared" si="35"/>
        <v>1527 m</v>
      </c>
      <c r="O70" s="5">
        <f>A70*MASPErcentage</f>
        <v>16.5</v>
      </c>
      <c r="P70" s="4">
        <f>B70*MASPErcentage</f>
        <v>4.583333333333333</v>
      </c>
      <c r="Q70" s="3" t="str">
        <f t="shared" ref="Q70:Q133" si="49">INT(((1000)/$P70)/60)&amp;":"&amp;TEXT(INT(MOD((1000)/$P70,60)),"00")</f>
        <v>3:38</v>
      </c>
      <c r="R70" s="3" t="str">
        <f t="shared" ref="R70:R133" si="50">MROUND($P70*60,1)&amp;" m"</f>
        <v>275 m</v>
      </c>
      <c r="S70" s="9" t="str">
        <f t="shared" si="36"/>
        <v>1:27</v>
      </c>
      <c r="T70" s="9" t="str">
        <f t="shared" si="37"/>
        <v>138 m</v>
      </c>
      <c r="U70" s="19" t="str">
        <f t="shared" si="38"/>
        <v>3.18x</v>
      </c>
      <c r="V70" s="10" t="str">
        <f t="shared" si="39"/>
        <v>127 m</v>
      </c>
      <c r="W70" s="10" t="str">
        <f t="shared" si="40"/>
        <v>0:27</v>
      </c>
      <c r="X70" s="10" t="str">
        <f t="shared" si="41"/>
        <v>44 m</v>
      </c>
    </row>
    <row r="71" spans="1:24">
      <c r="A71" s="5">
        <v>16.600000000000001</v>
      </c>
      <c r="B71" s="4">
        <f t="shared" si="42"/>
        <v>4.6111111111111116</v>
      </c>
      <c r="C71" s="8" t="str">
        <f t="shared" si="43"/>
        <v>4:20</v>
      </c>
      <c r="D71" s="9" t="str">
        <f t="shared" si="44"/>
        <v>5:25</v>
      </c>
      <c r="E71" s="9" t="str">
        <f t="shared" si="45"/>
        <v>5:46</v>
      </c>
      <c r="F71" s="9" t="str">
        <f t="shared" si="46"/>
        <v>1383 m</v>
      </c>
      <c r="G71" s="9" t="str">
        <f t="shared" si="47"/>
        <v>1660 m</v>
      </c>
      <c r="H71" s="92" t="str">
        <f t="shared" si="48"/>
        <v>3787 m</v>
      </c>
      <c r="I71" s="10" t="str">
        <f t="shared" si="31"/>
        <v>4:40</v>
      </c>
      <c r="J71" s="10" t="str">
        <f t="shared" si="32"/>
        <v>5:51</v>
      </c>
      <c r="K71" s="10" t="str">
        <f t="shared" si="33"/>
        <v>6:14</v>
      </c>
      <c r="L71" s="10" t="str">
        <f t="shared" si="34"/>
        <v>1280 m</v>
      </c>
      <c r="M71" s="10" t="str">
        <f t="shared" si="35"/>
        <v>1536 m</v>
      </c>
      <c r="O71" s="5">
        <f>A71*MASPErcentage</f>
        <v>16.600000000000001</v>
      </c>
      <c r="P71" s="4">
        <f>B71*MASPErcentage</f>
        <v>4.6111111111111116</v>
      </c>
      <c r="Q71" s="3" t="str">
        <f t="shared" si="49"/>
        <v>3:36</v>
      </c>
      <c r="R71" s="3" t="str">
        <f t="shared" si="50"/>
        <v>277 m</v>
      </c>
      <c r="S71" s="9" t="str">
        <f t="shared" si="36"/>
        <v>1:26</v>
      </c>
      <c r="T71" s="9" t="str">
        <f t="shared" si="37"/>
        <v>138 m</v>
      </c>
      <c r="U71" s="19" t="str">
        <f t="shared" si="38"/>
        <v>3.2x</v>
      </c>
      <c r="V71" s="10" t="str">
        <f t="shared" si="39"/>
        <v>128 m</v>
      </c>
      <c r="W71" s="10" t="str">
        <f t="shared" si="40"/>
        <v>0:27</v>
      </c>
      <c r="X71" s="10" t="str">
        <f t="shared" si="41"/>
        <v>44 m</v>
      </c>
    </row>
    <row r="72" spans="1:24">
      <c r="A72" s="5">
        <v>16.7</v>
      </c>
      <c r="B72" s="4">
        <f t="shared" si="42"/>
        <v>4.6388888888888884</v>
      </c>
      <c r="C72" s="8" t="str">
        <f t="shared" si="43"/>
        <v>4:18</v>
      </c>
      <c r="D72" s="9" t="str">
        <f t="shared" si="44"/>
        <v>5:23</v>
      </c>
      <c r="E72" s="9" t="str">
        <f t="shared" si="45"/>
        <v>5:44</v>
      </c>
      <c r="F72" s="9" t="str">
        <f t="shared" si="46"/>
        <v>1392 m</v>
      </c>
      <c r="G72" s="9" t="str">
        <f t="shared" si="47"/>
        <v>1670 m</v>
      </c>
      <c r="H72" s="92" t="str">
        <f t="shared" si="48"/>
        <v>3846 m</v>
      </c>
      <c r="I72" s="10" t="str">
        <f t="shared" si="31"/>
        <v>4:38</v>
      </c>
      <c r="J72" s="10" t="str">
        <f t="shared" si="32"/>
        <v>5:49</v>
      </c>
      <c r="K72" s="10" t="str">
        <f t="shared" si="33"/>
        <v>6:12</v>
      </c>
      <c r="L72" s="10" t="str">
        <f t="shared" si="34"/>
        <v>1287 m</v>
      </c>
      <c r="M72" s="10" t="str">
        <f t="shared" si="35"/>
        <v>1545 m</v>
      </c>
      <c r="O72" s="5">
        <f>A72*MASPErcentage</f>
        <v>16.7</v>
      </c>
      <c r="P72" s="4">
        <f>B72*MASPErcentage</f>
        <v>4.6388888888888884</v>
      </c>
      <c r="Q72" s="3" t="str">
        <f t="shared" si="49"/>
        <v>3:35</v>
      </c>
      <c r="R72" s="3" t="str">
        <f t="shared" si="50"/>
        <v>278 m</v>
      </c>
      <c r="S72" s="9" t="str">
        <f t="shared" si="36"/>
        <v>1:26</v>
      </c>
      <c r="T72" s="9" t="str">
        <f t="shared" si="37"/>
        <v>139 m</v>
      </c>
      <c r="U72" s="19" t="str">
        <f t="shared" si="38"/>
        <v>3.22x</v>
      </c>
      <c r="V72" s="10" t="str">
        <f t="shared" si="39"/>
        <v>129 m</v>
      </c>
      <c r="W72" s="10" t="str">
        <f t="shared" si="40"/>
        <v>0:27</v>
      </c>
      <c r="X72" s="10" t="str">
        <f t="shared" si="41"/>
        <v>44 m</v>
      </c>
    </row>
    <row r="73" spans="1:24">
      <c r="A73" s="5">
        <v>16.8</v>
      </c>
      <c r="B73" s="4">
        <f t="shared" si="42"/>
        <v>4.666666666666667</v>
      </c>
      <c r="C73" s="8" t="str">
        <f t="shared" si="43"/>
        <v>4:17</v>
      </c>
      <c r="D73" s="9" t="str">
        <f t="shared" si="44"/>
        <v>5:21</v>
      </c>
      <c r="E73" s="9" t="str">
        <f t="shared" si="45"/>
        <v>5:42</v>
      </c>
      <c r="F73" s="9" t="str">
        <f t="shared" si="46"/>
        <v>1400 m</v>
      </c>
      <c r="G73" s="9" t="str">
        <f t="shared" si="47"/>
        <v>1680 m</v>
      </c>
      <c r="H73" s="92" t="str">
        <f t="shared" si="48"/>
        <v>3904 m</v>
      </c>
      <c r="I73" s="10" t="str">
        <f t="shared" si="31"/>
        <v>4:37</v>
      </c>
      <c r="J73" s="10" t="str">
        <f t="shared" si="32"/>
        <v>5:47</v>
      </c>
      <c r="K73" s="10" t="str">
        <f t="shared" si="33"/>
        <v>6:10</v>
      </c>
      <c r="L73" s="10" t="str">
        <f t="shared" si="34"/>
        <v>1294 m</v>
      </c>
      <c r="M73" s="10" t="str">
        <f t="shared" si="35"/>
        <v>1553 m</v>
      </c>
      <c r="O73" s="5">
        <f>A73*MASPErcentage</f>
        <v>16.8</v>
      </c>
      <c r="P73" s="4">
        <f>B73*MASPErcentage</f>
        <v>4.666666666666667</v>
      </c>
      <c r="Q73" s="3" t="str">
        <f t="shared" si="49"/>
        <v>3:34</v>
      </c>
      <c r="R73" s="3" t="str">
        <f t="shared" si="50"/>
        <v>280 m</v>
      </c>
      <c r="S73" s="9" t="str">
        <f t="shared" si="36"/>
        <v>1:25</v>
      </c>
      <c r="T73" s="9" t="str">
        <f t="shared" si="37"/>
        <v>140 m</v>
      </c>
      <c r="U73" s="19" t="str">
        <f t="shared" si="38"/>
        <v>3.24x</v>
      </c>
      <c r="V73" s="10" t="str">
        <f t="shared" si="39"/>
        <v>129 m</v>
      </c>
      <c r="W73" s="10" t="str">
        <f t="shared" si="40"/>
        <v>0:27</v>
      </c>
      <c r="X73" s="10" t="str">
        <f t="shared" si="41"/>
        <v>44 m</v>
      </c>
    </row>
    <row r="74" spans="1:24">
      <c r="A74" s="5">
        <v>16.899999999999999</v>
      </c>
      <c r="B74" s="4">
        <f t="shared" si="42"/>
        <v>4.6944444444444438</v>
      </c>
      <c r="C74" s="8" t="str">
        <f t="shared" si="43"/>
        <v>4:15</v>
      </c>
      <c r="D74" s="9" t="str">
        <f t="shared" si="44"/>
        <v>5:19</v>
      </c>
      <c r="E74" s="9" t="str">
        <f t="shared" si="45"/>
        <v>5:40</v>
      </c>
      <c r="F74" s="9" t="str">
        <f t="shared" si="46"/>
        <v>1408 m</v>
      </c>
      <c r="G74" s="9" t="str">
        <f t="shared" si="47"/>
        <v>1690 m</v>
      </c>
      <c r="H74" s="92" t="str">
        <f t="shared" si="48"/>
        <v>3963 m</v>
      </c>
      <c r="I74" s="10" t="str">
        <f t="shared" si="31"/>
        <v>4:35</v>
      </c>
      <c r="J74" s="10" t="str">
        <f t="shared" si="32"/>
        <v>5:45</v>
      </c>
      <c r="K74" s="10" t="str">
        <f t="shared" si="33"/>
        <v>6:08</v>
      </c>
      <c r="L74" s="10" t="str">
        <f t="shared" si="34"/>
        <v>1301 m</v>
      </c>
      <c r="M74" s="10" t="str">
        <f t="shared" si="35"/>
        <v>1562 m</v>
      </c>
      <c r="O74" s="5">
        <f>A74*MASPErcentage</f>
        <v>16.899999999999999</v>
      </c>
      <c r="P74" s="4">
        <f>B74*MASPErcentage</f>
        <v>4.6944444444444438</v>
      </c>
      <c r="Q74" s="3" t="str">
        <f t="shared" si="49"/>
        <v>3:33</v>
      </c>
      <c r="R74" s="3" t="str">
        <f t="shared" si="50"/>
        <v>282 m</v>
      </c>
      <c r="S74" s="9" t="str">
        <f t="shared" si="36"/>
        <v>1:25</v>
      </c>
      <c r="T74" s="9" t="str">
        <f t="shared" si="37"/>
        <v>141 m</v>
      </c>
      <c r="U74" s="19" t="str">
        <f t="shared" si="38"/>
        <v>3.25x</v>
      </c>
      <c r="V74" s="10" t="str">
        <f t="shared" si="39"/>
        <v>130 m</v>
      </c>
      <c r="W74" s="10" t="str">
        <f t="shared" si="40"/>
        <v>0:26</v>
      </c>
      <c r="X74" s="10" t="str">
        <f t="shared" si="41"/>
        <v>45 m</v>
      </c>
    </row>
    <row r="75" spans="1:24">
      <c r="A75" s="5">
        <v>17</v>
      </c>
      <c r="B75" s="4">
        <f t="shared" si="42"/>
        <v>4.7222222222222223</v>
      </c>
      <c r="C75" s="8" t="str">
        <f t="shared" si="43"/>
        <v>4:14</v>
      </c>
      <c r="D75" s="9" t="str">
        <f t="shared" si="44"/>
        <v>5:17</v>
      </c>
      <c r="E75" s="9" t="str">
        <f t="shared" si="45"/>
        <v>5:38</v>
      </c>
      <c r="F75" s="9" t="str">
        <f t="shared" si="46"/>
        <v>1417 m</v>
      </c>
      <c r="G75" s="9" t="str">
        <f t="shared" si="47"/>
        <v>1700 m</v>
      </c>
      <c r="H75" s="92" t="str">
        <f t="shared" si="48"/>
        <v>4023 m</v>
      </c>
      <c r="I75" s="10" t="str">
        <f t="shared" si="31"/>
        <v>4:34</v>
      </c>
      <c r="J75" s="10" t="str">
        <f t="shared" si="32"/>
        <v>5:43</v>
      </c>
      <c r="K75" s="10" t="str">
        <f t="shared" si="33"/>
        <v>6:06</v>
      </c>
      <c r="L75" s="10" t="str">
        <f t="shared" si="34"/>
        <v>1309 m</v>
      </c>
      <c r="M75" s="10" t="str">
        <f t="shared" si="35"/>
        <v>1570 m</v>
      </c>
      <c r="O75" s="5">
        <f>A75*MASPErcentage</f>
        <v>17</v>
      </c>
      <c r="P75" s="4">
        <f>B75*MASPErcentage</f>
        <v>4.7222222222222223</v>
      </c>
      <c r="Q75" s="3" t="str">
        <f t="shared" si="49"/>
        <v>3:31</v>
      </c>
      <c r="R75" s="3" t="str">
        <f t="shared" si="50"/>
        <v>283 m</v>
      </c>
      <c r="S75" s="9" t="str">
        <f t="shared" si="36"/>
        <v>1:24</v>
      </c>
      <c r="T75" s="9" t="str">
        <f t="shared" si="37"/>
        <v>142 m</v>
      </c>
      <c r="U75" s="19" t="str">
        <f t="shared" si="38"/>
        <v>3.27x</v>
      </c>
      <c r="V75" s="10" t="str">
        <f t="shared" si="39"/>
        <v>131 m</v>
      </c>
      <c r="W75" s="10" t="str">
        <f t="shared" si="40"/>
        <v>0:26</v>
      </c>
      <c r="X75" s="10" t="str">
        <f t="shared" si="41"/>
        <v>45 m</v>
      </c>
    </row>
    <row r="76" spans="1:24">
      <c r="A76" s="5">
        <v>17.100000000000001</v>
      </c>
      <c r="B76" s="4">
        <f t="shared" si="42"/>
        <v>4.75</v>
      </c>
      <c r="C76" s="8" t="str">
        <f t="shared" si="43"/>
        <v>4:12</v>
      </c>
      <c r="D76" s="9" t="str">
        <f t="shared" si="44"/>
        <v>5:15</v>
      </c>
      <c r="E76" s="9" t="str">
        <f t="shared" si="45"/>
        <v>5:36</v>
      </c>
      <c r="F76" s="9" t="str">
        <f t="shared" si="46"/>
        <v>1425 m</v>
      </c>
      <c r="G76" s="9" t="str">
        <f t="shared" si="47"/>
        <v>1710 m</v>
      </c>
      <c r="H76" s="92" t="str">
        <f t="shared" si="48"/>
        <v>4083 m</v>
      </c>
      <c r="I76" s="10" t="str">
        <f t="shared" si="31"/>
        <v>4:32</v>
      </c>
      <c r="J76" s="10" t="str">
        <f t="shared" si="32"/>
        <v>5:41</v>
      </c>
      <c r="K76" s="10" t="str">
        <f t="shared" si="33"/>
        <v>6:04</v>
      </c>
      <c r="L76" s="10" t="str">
        <f t="shared" si="34"/>
        <v>1316 m</v>
      </c>
      <c r="M76" s="10" t="str">
        <f t="shared" si="35"/>
        <v>1579 m</v>
      </c>
      <c r="O76" s="5">
        <f>A76*MASPErcentage</f>
        <v>17.100000000000001</v>
      </c>
      <c r="P76" s="4">
        <f>B76*MASPErcentage</f>
        <v>4.75</v>
      </c>
      <c r="Q76" s="3" t="str">
        <f t="shared" si="49"/>
        <v>3:30</v>
      </c>
      <c r="R76" s="3" t="str">
        <f t="shared" si="50"/>
        <v>285 m</v>
      </c>
      <c r="S76" s="9" t="str">
        <f t="shared" si="36"/>
        <v>1:24</v>
      </c>
      <c r="T76" s="9" t="str">
        <f t="shared" si="37"/>
        <v>143 m</v>
      </c>
      <c r="U76" s="19" t="str">
        <f t="shared" si="38"/>
        <v>3.29x</v>
      </c>
      <c r="V76" s="10" t="str">
        <f t="shared" si="39"/>
        <v>132 m</v>
      </c>
      <c r="W76" s="10" t="str">
        <f t="shared" si="40"/>
        <v>0:26</v>
      </c>
      <c r="X76" s="10" t="str">
        <f t="shared" si="41"/>
        <v>45 m</v>
      </c>
    </row>
    <row r="77" spans="1:24">
      <c r="A77" s="5">
        <v>17.2</v>
      </c>
      <c r="B77" s="4">
        <f t="shared" si="42"/>
        <v>4.7777777777777777</v>
      </c>
      <c r="C77" s="8" t="str">
        <f t="shared" si="43"/>
        <v>4:11</v>
      </c>
      <c r="D77" s="9" t="str">
        <f t="shared" si="44"/>
        <v>5:13</v>
      </c>
      <c r="E77" s="9" t="str">
        <f t="shared" si="45"/>
        <v>5:34</v>
      </c>
      <c r="F77" s="9" t="str">
        <f t="shared" si="46"/>
        <v>1433 m</v>
      </c>
      <c r="G77" s="9" t="str">
        <f t="shared" si="47"/>
        <v>1720 m</v>
      </c>
      <c r="H77" s="92" t="str">
        <f t="shared" si="48"/>
        <v>4143 m</v>
      </c>
      <c r="I77" s="10" t="str">
        <f t="shared" si="31"/>
        <v>4:31</v>
      </c>
      <c r="J77" s="10" t="str">
        <f t="shared" si="32"/>
        <v>5:39</v>
      </c>
      <c r="K77" s="10" t="str">
        <f t="shared" si="33"/>
        <v>6:02</v>
      </c>
      <c r="L77" s="10" t="str">
        <f t="shared" si="34"/>
        <v>1323 m</v>
      </c>
      <c r="M77" s="10" t="str">
        <f t="shared" si="35"/>
        <v>1587 m</v>
      </c>
      <c r="O77" s="5">
        <f>A77*MASPErcentage</f>
        <v>17.2</v>
      </c>
      <c r="P77" s="4">
        <f>B77*MASPErcentage</f>
        <v>4.7777777777777777</v>
      </c>
      <c r="Q77" s="3" t="str">
        <f t="shared" si="49"/>
        <v>3:29</v>
      </c>
      <c r="R77" s="3" t="str">
        <f t="shared" si="50"/>
        <v>287 m</v>
      </c>
      <c r="S77" s="9" t="str">
        <f t="shared" si="36"/>
        <v>1:23</v>
      </c>
      <c r="T77" s="9" t="str">
        <f t="shared" si="37"/>
        <v>143 m</v>
      </c>
      <c r="U77" s="19" t="str">
        <f t="shared" si="38"/>
        <v>3.31x</v>
      </c>
      <c r="V77" s="10" t="str">
        <f t="shared" si="39"/>
        <v>132 m</v>
      </c>
      <c r="W77" s="10" t="str">
        <f t="shared" si="40"/>
        <v>0:26</v>
      </c>
      <c r="X77" s="10" t="str">
        <f t="shared" si="41"/>
        <v>46 m</v>
      </c>
    </row>
    <row r="78" spans="1:24">
      <c r="A78" s="5">
        <v>17.3</v>
      </c>
      <c r="B78" s="4">
        <f t="shared" si="42"/>
        <v>4.8055555555555554</v>
      </c>
      <c r="C78" s="8" t="str">
        <f t="shared" si="43"/>
        <v>4:09</v>
      </c>
      <c r="D78" s="9" t="str">
        <f t="shared" si="44"/>
        <v>5:12</v>
      </c>
      <c r="E78" s="9" t="str">
        <f t="shared" si="45"/>
        <v>5:32</v>
      </c>
      <c r="F78" s="9" t="str">
        <f t="shared" si="46"/>
        <v>1442 m</v>
      </c>
      <c r="G78" s="9" t="str">
        <f t="shared" si="47"/>
        <v>1730 m</v>
      </c>
      <c r="H78" s="92" t="str">
        <f t="shared" si="48"/>
        <v>4203 m</v>
      </c>
      <c r="I78" s="10" t="str">
        <f t="shared" si="31"/>
        <v>4:30</v>
      </c>
      <c r="J78" s="10" t="str">
        <f t="shared" si="32"/>
        <v>5:38</v>
      </c>
      <c r="K78" s="10" t="str">
        <f t="shared" si="33"/>
        <v>6:00</v>
      </c>
      <c r="L78" s="10" t="str">
        <f t="shared" si="34"/>
        <v>1330 m</v>
      </c>
      <c r="M78" s="10" t="str">
        <f t="shared" si="35"/>
        <v>1596 m</v>
      </c>
      <c r="O78" s="5">
        <f>A78*MASPErcentage</f>
        <v>17.3</v>
      </c>
      <c r="P78" s="4">
        <f>B78*MASPErcentage</f>
        <v>4.8055555555555554</v>
      </c>
      <c r="Q78" s="3" t="str">
        <f t="shared" si="49"/>
        <v>3:28</v>
      </c>
      <c r="R78" s="3" t="str">
        <f t="shared" si="50"/>
        <v>288 m</v>
      </c>
      <c r="S78" s="9" t="str">
        <f t="shared" si="36"/>
        <v>1:23</v>
      </c>
      <c r="T78" s="9" t="str">
        <f t="shared" si="37"/>
        <v>144 m</v>
      </c>
      <c r="U78" s="19" t="str">
        <f t="shared" si="38"/>
        <v>3.32x</v>
      </c>
      <c r="V78" s="10" t="str">
        <f t="shared" si="39"/>
        <v>133 m</v>
      </c>
      <c r="W78" s="10" t="str">
        <f t="shared" si="40"/>
        <v>0:26</v>
      </c>
      <c r="X78" s="10" t="str">
        <f t="shared" si="41"/>
        <v>46 m</v>
      </c>
    </row>
    <row r="79" spans="1:24">
      <c r="A79" s="5">
        <v>17.399999999999999</v>
      </c>
      <c r="B79" s="4">
        <f t="shared" si="42"/>
        <v>4.833333333333333</v>
      </c>
      <c r="C79" s="8" t="str">
        <f t="shared" si="43"/>
        <v>4:08</v>
      </c>
      <c r="D79" s="9" t="str">
        <f t="shared" si="44"/>
        <v>5:10</v>
      </c>
      <c r="E79" s="9" t="str">
        <f t="shared" si="45"/>
        <v>5:31</v>
      </c>
      <c r="F79" s="9" t="str">
        <f t="shared" si="46"/>
        <v>1450 m</v>
      </c>
      <c r="G79" s="9" t="str">
        <f t="shared" si="47"/>
        <v>1740 m</v>
      </c>
      <c r="H79" s="92" t="str">
        <f t="shared" si="48"/>
        <v>4264 m</v>
      </c>
      <c r="I79" s="10" t="str">
        <f t="shared" si="31"/>
        <v>4:28</v>
      </c>
      <c r="J79" s="10" t="str">
        <f t="shared" si="32"/>
        <v>5:36</v>
      </c>
      <c r="K79" s="10" t="str">
        <f t="shared" si="33"/>
        <v>5:58</v>
      </c>
      <c r="L79" s="10" t="str">
        <f t="shared" si="34"/>
        <v>1337 m</v>
      </c>
      <c r="M79" s="10" t="str">
        <f t="shared" si="35"/>
        <v>1604 m</v>
      </c>
      <c r="O79" s="5">
        <f>A79*MASPErcentage</f>
        <v>17.399999999999999</v>
      </c>
      <c r="P79" s="4">
        <f>B79*MASPErcentage</f>
        <v>4.833333333333333</v>
      </c>
      <c r="Q79" s="3" t="str">
        <f t="shared" si="49"/>
        <v>3:26</v>
      </c>
      <c r="R79" s="3" t="str">
        <f t="shared" si="50"/>
        <v>290 m</v>
      </c>
      <c r="S79" s="9" t="str">
        <f t="shared" si="36"/>
        <v>1:22</v>
      </c>
      <c r="T79" s="9" t="str">
        <f t="shared" si="37"/>
        <v>145 m</v>
      </c>
      <c r="U79" s="19" t="str">
        <f t="shared" si="38"/>
        <v>3.34x</v>
      </c>
      <c r="V79" s="10" t="str">
        <f t="shared" si="39"/>
        <v>134 m</v>
      </c>
      <c r="W79" s="10" t="str">
        <f t="shared" si="40"/>
        <v>0:26</v>
      </c>
      <c r="X79" s="10" t="str">
        <f t="shared" si="41"/>
        <v>46 m</v>
      </c>
    </row>
    <row r="80" spans="1:24">
      <c r="A80" s="5">
        <v>17.5</v>
      </c>
      <c r="B80" s="4">
        <f t="shared" si="42"/>
        <v>4.8611111111111107</v>
      </c>
      <c r="C80" s="8" t="str">
        <f t="shared" si="43"/>
        <v>4:06</v>
      </c>
      <c r="D80" s="9" t="str">
        <f t="shared" si="44"/>
        <v>5:08</v>
      </c>
      <c r="E80" s="9" t="str">
        <f t="shared" si="45"/>
        <v>5:29</v>
      </c>
      <c r="F80" s="9" t="str">
        <f t="shared" si="46"/>
        <v>1458 m</v>
      </c>
      <c r="G80" s="9" t="str">
        <f t="shared" si="47"/>
        <v>1750 m</v>
      </c>
      <c r="H80" s="92" t="str">
        <f t="shared" si="48"/>
        <v>4325 m</v>
      </c>
      <c r="I80" s="10" t="str">
        <f t="shared" si="31"/>
        <v>4:27</v>
      </c>
      <c r="J80" s="10" t="str">
        <f t="shared" si="32"/>
        <v>5:34</v>
      </c>
      <c r="K80" s="10" t="str">
        <f t="shared" si="33"/>
        <v>5:56</v>
      </c>
      <c r="L80" s="10" t="str">
        <f t="shared" si="34"/>
        <v>1344 m</v>
      </c>
      <c r="M80" s="10" t="str">
        <f t="shared" si="35"/>
        <v>1613 m</v>
      </c>
      <c r="O80" s="5">
        <f>A80*MASPErcentage</f>
        <v>17.5</v>
      </c>
      <c r="P80" s="4">
        <f>B80*MASPErcentage</f>
        <v>4.8611111111111107</v>
      </c>
      <c r="Q80" s="3" t="str">
        <f t="shared" si="49"/>
        <v>3:25</v>
      </c>
      <c r="R80" s="3" t="str">
        <f t="shared" si="50"/>
        <v>292 m</v>
      </c>
      <c r="S80" s="9" t="str">
        <f t="shared" si="36"/>
        <v>1:22</v>
      </c>
      <c r="T80" s="9" t="str">
        <f t="shared" si="37"/>
        <v>146 m</v>
      </c>
      <c r="U80" s="19" t="str">
        <f t="shared" si="38"/>
        <v>3.36x</v>
      </c>
      <c r="V80" s="10" t="str">
        <f t="shared" si="39"/>
        <v>134 m</v>
      </c>
      <c r="W80" s="10" t="str">
        <f t="shared" si="40"/>
        <v>0:26</v>
      </c>
      <c r="X80" s="10" t="str">
        <f t="shared" si="41"/>
        <v>46 m</v>
      </c>
    </row>
    <row r="81" spans="1:24">
      <c r="A81" s="5">
        <v>17.600000000000001</v>
      </c>
      <c r="B81" s="4">
        <f t="shared" si="42"/>
        <v>4.8888888888888893</v>
      </c>
      <c r="C81" s="8" t="str">
        <f t="shared" si="43"/>
        <v>4:05</v>
      </c>
      <c r="D81" s="9" t="str">
        <f t="shared" si="44"/>
        <v>5:06</v>
      </c>
      <c r="E81" s="9" t="str">
        <f t="shared" si="45"/>
        <v>5:27</v>
      </c>
      <c r="F81" s="9" t="str">
        <f t="shared" si="46"/>
        <v>1467 m</v>
      </c>
      <c r="G81" s="9" t="str">
        <f t="shared" si="47"/>
        <v>1760 m</v>
      </c>
      <c r="H81" s="92" t="str">
        <f t="shared" si="48"/>
        <v>4386 m</v>
      </c>
      <c r="I81" s="10" t="str">
        <f t="shared" si="31"/>
        <v>4:25</v>
      </c>
      <c r="J81" s="10" t="str">
        <f t="shared" si="32"/>
        <v>5:32</v>
      </c>
      <c r="K81" s="10" t="str">
        <f t="shared" si="33"/>
        <v>5:54</v>
      </c>
      <c r="L81" s="10" t="str">
        <f t="shared" si="34"/>
        <v>1351 m</v>
      </c>
      <c r="M81" s="10" t="str">
        <f t="shared" si="35"/>
        <v>1621 m</v>
      </c>
      <c r="O81" s="5">
        <f>A81*MASPErcentage</f>
        <v>17.600000000000001</v>
      </c>
      <c r="P81" s="4">
        <f>B81*MASPErcentage</f>
        <v>4.8888888888888893</v>
      </c>
      <c r="Q81" s="3" t="str">
        <f t="shared" si="49"/>
        <v>3:24</v>
      </c>
      <c r="R81" s="3" t="str">
        <f t="shared" si="50"/>
        <v>293 m</v>
      </c>
      <c r="S81" s="9" t="str">
        <f t="shared" si="36"/>
        <v>1:21</v>
      </c>
      <c r="T81" s="9" t="str">
        <f t="shared" si="37"/>
        <v>147 m</v>
      </c>
      <c r="U81" s="19" t="str">
        <f t="shared" si="38"/>
        <v>3.38x</v>
      </c>
      <c r="V81" s="10" t="str">
        <f t="shared" si="39"/>
        <v>135 m</v>
      </c>
      <c r="W81" s="10" t="str">
        <f t="shared" si="40"/>
        <v>0:25</v>
      </c>
      <c r="X81" s="10" t="str">
        <f t="shared" si="41"/>
        <v>47 m</v>
      </c>
    </row>
    <row r="82" spans="1:24">
      <c r="A82" s="5">
        <v>17.7</v>
      </c>
      <c r="B82" s="4">
        <f t="shared" si="42"/>
        <v>4.9166666666666661</v>
      </c>
      <c r="C82" s="8" t="str">
        <f t="shared" si="43"/>
        <v>4:04</v>
      </c>
      <c r="D82" s="9" t="str">
        <f t="shared" si="44"/>
        <v>5:05</v>
      </c>
      <c r="E82" s="9" t="str">
        <f t="shared" si="45"/>
        <v>5:25</v>
      </c>
      <c r="F82" s="9" t="str">
        <f t="shared" si="46"/>
        <v>1475 m</v>
      </c>
      <c r="G82" s="9" t="str">
        <f t="shared" si="47"/>
        <v>1770 m</v>
      </c>
      <c r="H82" s="92" t="str">
        <f t="shared" si="48"/>
        <v>4448 m</v>
      </c>
      <c r="I82" s="10" t="str">
        <f t="shared" si="31"/>
        <v>4:24</v>
      </c>
      <c r="J82" s="10" t="str">
        <f t="shared" si="32"/>
        <v>5:30</v>
      </c>
      <c r="K82" s="10" t="str">
        <f t="shared" si="33"/>
        <v>5:52</v>
      </c>
      <c r="L82" s="10" t="str">
        <f t="shared" si="34"/>
        <v>1358 m</v>
      </c>
      <c r="M82" s="10" t="str">
        <f t="shared" si="35"/>
        <v>1630 m</v>
      </c>
      <c r="O82" s="5">
        <f>A82*MASPErcentage</f>
        <v>17.7</v>
      </c>
      <c r="P82" s="4">
        <f>B82*MASPErcentage</f>
        <v>4.9166666666666661</v>
      </c>
      <c r="Q82" s="3" t="str">
        <f t="shared" si="49"/>
        <v>3:23</v>
      </c>
      <c r="R82" s="3" t="str">
        <f t="shared" si="50"/>
        <v>295 m</v>
      </c>
      <c r="S82" s="9" t="str">
        <f t="shared" si="36"/>
        <v>1:21</v>
      </c>
      <c r="T82" s="9" t="str">
        <f t="shared" si="37"/>
        <v>147 m</v>
      </c>
      <c r="U82" s="19" t="str">
        <f t="shared" si="38"/>
        <v>3.4x</v>
      </c>
      <c r="V82" s="10" t="str">
        <f t="shared" si="39"/>
        <v>136 m</v>
      </c>
      <c r="W82" s="10" t="str">
        <f t="shared" si="40"/>
        <v>0:25</v>
      </c>
      <c r="X82" s="10" t="str">
        <f t="shared" si="41"/>
        <v>47 m</v>
      </c>
    </row>
    <row r="83" spans="1:24">
      <c r="A83" s="5">
        <v>17.8</v>
      </c>
      <c r="B83" s="4">
        <f t="shared" si="42"/>
        <v>4.9444444444444446</v>
      </c>
      <c r="C83" s="8" t="str">
        <f t="shared" si="43"/>
        <v>4:02</v>
      </c>
      <c r="D83" s="9" t="str">
        <f t="shared" si="44"/>
        <v>5:03</v>
      </c>
      <c r="E83" s="9" t="str">
        <f t="shared" si="45"/>
        <v>5:23</v>
      </c>
      <c r="F83" s="9" t="str">
        <f t="shared" si="46"/>
        <v>1483 m</v>
      </c>
      <c r="G83" s="9" t="str">
        <f t="shared" si="47"/>
        <v>1780 m</v>
      </c>
      <c r="H83" s="92" t="str">
        <f t="shared" si="48"/>
        <v>4510 m</v>
      </c>
      <c r="I83" s="10" t="str">
        <f t="shared" si="31"/>
        <v>4:22</v>
      </c>
      <c r="J83" s="10" t="str">
        <f t="shared" si="32"/>
        <v>5:29</v>
      </c>
      <c r="K83" s="10" t="str">
        <f t="shared" si="33"/>
        <v>5:50</v>
      </c>
      <c r="L83" s="10" t="str">
        <f t="shared" si="34"/>
        <v>1365 m</v>
      </c>
      <c r="M83" s="10" t="str">
        <f t="shared" si="35"/>
        <v>1638 m</v>
      </c>
      <c r="O83" s="5">
        <f>A83*MASPErcentage</f>
        <v>17.8</v>
      </c>
      <c r="P83" s="4">
        <f>B83*MASPErcentage</f>
        <v>4.9444444444444446</v>
      </c>
      <c r="Q83" s="3" t="str">
        <f t="shared" si="49"/>
        <v>3:22</v>
      </c>
      <c r="R83" s="3" t="str">
        <f t="shared" si="50"/>
        <v>297 m</v>
      </c>
      <c r="S83" s="9" t="str">
        <f t="shared" si="36"/>
        <v>1:20</v>
      </c>
      <c r="T83" s="9" t="str">
        <f t="shared" si="37"/>
        <v>148 m</v>
      </c>
      <c r="U83" s="19" t="str">
        <f t="shared" si="38"/>
        <v>3.41x</v>
      </c>
      <c r="V83" s="10" t="str">
        <f t="shared" si="39"/>
        <v>137 m</v>
      </c>
      <c r="W83" s="10" t="str">
        <f t="shared" si="40"/>
        <v>0:25</v>
      </c>
      <c r="X83" s="10" t="str">
        <f t="shared" si="41"/>
        <v>47 m</v>
      </c>
    </row>
    <row r="84" spans="1:24">
      <c r="A84" s="5">
        <v>17.899999999999999</v>
      </c>
      <c r="B84" s="4">
        <f t="shared" si="42"/>
        <v>4.9722222222222214</v>
      </c>
      <c r="C84" s="8" t="str">
        <f t="shared" si="43"/>
        <v>4:01</v>
      </c>
      <c r="D84" s="9" t="str">
        <f t="shared" si="44"/>
        <v>5:01</v>
      </c>
      <c r="E84" s="9" t="str">
        <f t="shared" si="45"/>
        <v>5:21</v>
      </c>
      <c r="F84" s="9" t="str">
        <f t="shared" si="46"/>
        <v>1492 m</v>
      </c>
      <c r="G84" s="9" t="str">
        <f t="shared" si="47"/>
        <v>1790 m</v>
      </c>
      <c r="H84" s="92" t="str">
        <f t="shared" si="48"/>
        <v>4572 m</v>
      </c>
      <c r="I84" s="10" t="str">
        <f t="shared" si="31"/>
        <v>4:21</v>
      </c>
      <c r="J84" s="10" t="str">
        <f t="shared" si="32"/>
        <v>5:27</v>
      </c>
      <c r="K84" s="10" t="str">
        <f t="shared" si="33"/>
        <v>5:49</v>
      </c>
      <c r="L84" s="10" t="str">
        <f t="shared" si="34"/>
        <v>1372 m</v>
      </c>
      <c r="M84" s="10" t="str">
        <f t="shared" si="35"/>
        <v>1647 m</v>
      </c>
      <c r="O84" s="5">
        <f>A84*MASPErcentage</f>
        <v>17.899999999999999</v>
      </c>
      <c r="P84" s="4">
        <f>B84*MASPErcentage</f>
        <v>4.9722222222222214</v>
      </c>
      <c r="Q84" s="3" t="str">
        <f t="shared" si="49"/>
        <v>3:21</v>
      </c>
      <c r="R84" s="3" t="str">
        <f t="shared" si="50"/>
        <v>298 m</v>
      </c>
      <c r="S84" s="9" t="str">
        <f t="shared" si="36"/>
        <v>1:20</v>
      </c>
      <c r="T84" s="9" t="str">
        <f t="shared" si="37"/>
        <v>149 m</v>
      </c>
      <c r="U84" s="19" t="str">
        <f t="shared" si="38"/>
        <v>3.43x</v>
      </c>
      <c r="V84" s="10" t="str">
        <f t="shared" si="39"/>
        <v>137 m</v>
      </c>
      <c r="W84" s="10" t="str">
        <f t="shared" si="40"/>
        <v>0:25</v>
      </c>
      <c r="X84" s="10" t="str">
        <f t="shared" si="41"/>
        <v>47 m</v>
      </c>
    </row>
    <row r="85" spans="1:24">
      <c r="A85" s="5">
        <v>18</v>
      </c>
      <c r="B85" s="4">
        <f t="shared" si="42"/>
        <v>5</v>
      </c>
      <c r="C85" s="8" t="str">
        <f t="shared" si="43"/>
        <v>4:00</v>
      </c>
      <c r="D85" s="9" t="str">
        <f t="shared" si="44"/>
        <v>5:00</v>
      </c>
      <c r="E85" s="9" t="str">
        <f t="shared" si="45"/>
        <v>5:20</v>
      </c>
      <c r="F85" s="9" t="str">
        <f t="shared" si="46"/>
        <v>1500 m</v>
      </c>
      <c r="G85" s="9" t="str">
        <f t="shared" si="47"/>
        <v>1800 m</v>
      </c>
      <c r="H85" s="92" t="str">
        <f t="shared" si="48"/>
        <v>4635 m</v>
      </c>
      <c r="I85" s="10" t="str">
        <f t="shared" si="31"/>
        <v>4:20</v>
      </c>
      <c r="J85" s="10" t="str">
        <f t="shared" si="32"/>
        <v>5:25</v>
      </c>
      <c r="K85" s="10" t="str">
        <f t="shared" si="33"/>
        <v>5:47</v>
      </c>
      <c r="L85" s="10" t="str">
        <f t="shared" si="34"/>
        <v>1379 m</v>
      </c>
      <c r="M85" s="10" t="str">
        <f t="shared" si="35"/>
        <v>1655 m</v>
      </c>
      <c r="O85" s="5">
        <f>A85*MASPErcentage</f>
        <v>18</v>
      </c>
      <c r="P85" s="4">
        <f>B85*MASPErcentage</f>
        <v>5</v>
      </c>
      <c r="Q85" s="3" t="str">
        <f t="shared" si="49"/>
        <v>3:20</v>
      </c>
      <c r="R85" s="3" t="str">
        <f t="shared" si="50"/>
        <v>300 m</v>
      </c>
      <c r="S85" s="9" t="str">
        <f t="shared" si="36"/>
        <v>1:20</v>
      </c>
      <c r="T85" s="9" t="str">
        <f t="shared" si="37"/>
        <v>150 m</v>
      </c>
      <c r="U85" s="19" t="str">
        <f t="shared" si="38"/>
        <v>3.45x</v>
      </c>
      <c r="V85" s="10" t="str">
        <f t="shared" si="39"/>
        <v>138 m</v>
      </c>
      <c r="W85" s="10" t="str">
        <f t="shared" si="40"/>
        <v>0:25</v>
      </c>
      <c r="X85" s="10" t="str">
        <f t="shared" si="41"/>
        <v>48 m</v>
      </c>
    </row>
    <row r="86" spans="1:24">
      <c r="A86" s="5">
        <v>18.100000000000001</v>
      </c>
      <c r="B86" s="4">
        <f t="shared" si="42"/>
        <v>5.0277777777777777</v>
      </c>
      <c r="C86" s="8" t="str">
        <f t="shared" si="43"/>
        <v>3:58</v>
      </c>
      <c r="D86" s="9" t="str">
        <f t="shared" si="44"/>
        <v>4:58</v>
      </c>
      <c r="E86" s="9" t="str">
        <f t="shared" si="45"/>
        <v>5:18</v>
      </c>
      <c r="F86" s="9" t="str">
        <f t="shared" si="46"/>
        <v>1508 m</v>
      </c>
      <c r="G86" s="9" t="str">
        <f t="shared" si="47"/>
        <v>1810 m</v>
      </c>
      <c r="H86" s="92" t="str">
        <f t="shared" si="48"/>
        <v>4698 m</v>
      </c>
      <c r="I86" s="10" t="str">
        <f t="shared" si="31"/>
        <v>4:18</v>
      </c>
      <c r="J86" s="10" t="str">
        <f t="shared" si="32"/>
        <v>5:24</v>
      </c>
      <c r="K86" s="10" t="str">
        <f t="shared" si="33"/>
        <v>5:45</v>
      </c>
      <c r="L86" s="10" t="str">
        <f t="shared" si="34"/>
        <v>1386 m</v>
      </c>
      <c r="M86" s="10" t="str">
        <f t="shared" si="35"/>
        <v>1664 m</v>
      </c>
      <c r="O86" s="5">
        <f>A86*MASPErcentage</f>
        <v>18.100000000000001</v>
      </c>
      <c r="P86" s="4">
        <f>B86*MASPErcentage</f>
        <v>5.0277777777777777</v>
      </c>
      <c r="Q86" s="3" t="str">
        <f t="shared" si="49"/>
        <v>3:18</v>
      </c>
      <c r="R86" s="3" t="str">
        <f t="shared" si="50"/>
        <v>302 m</v>
      </c>
      <c r="S86" s="9" t="str">
        <f t="shared" si="36"/>
        <v>1:19</v>
      </c>
      <c r="T86" s="9" t="str">
        <f t="shared" si="37"/>
        <v>151 m</v>
      </c>
      <c r="U86" s="19" t="str">
        <f t="shared" si="38"/>
        <v>3.47x</v>
      </c>
      <c r="V86" s="10" t="str">
        <f t="shared" si="39"/>
        <v>139 m</v>
      </c>
      <c r="W86" s="10" t="str">
        <f t="shared" si="40"/>
        <v>0:25</v>
      </c>
      <c r="X86" s="10" t="str">
        <f t="shared" si="41"/>
        <v>48 m</v>
      </c>
    </row>
    <row r="87" spans="1:24">
      <c r="A87" s="5">
        <v>18.200000000000003</v>
      </c>
      <c r="B87" s="4">
        <f t="shared" si="42"/>
        <v>5.0555555555555562</v>
      </c>
      <c r="C87" s="8" t="str">
        <f t="shared" si="43"/>
        <v>3:57</v>
      </c>
      <c r="D87" s="9" t="str">
        <f t="shared" si="44"/>
        <v>4:56</v>
      </c>
      <c r="E87" s="9" t="str">
        <f t="shared" si="45"/>
        <v>5:16</v>
      </c>
      <c r="F87" s="9" t="str">
        <f t="shared" si="46"/>
        <v>1517 m</v>
      </c>
      <c r="G87" s="9" t="str">
        <f t="shared" si="47"/>
        <v>1820 m</v>
      </c>
      <c r="H87" s="92" t="str">
        <f t="shared" si="48"/>
        <v>4761 m</v>
      </c>
      <c r="I87" s="10" t="str">
        <f t="shared" si="31"/>
        <v>4:17</v>
      </c>
      <c r="J87" s="10" t="str">
        <f t="shared" si="32"/>
        <v>5:22</v>
      </c>
      <c r="K87" s="10" t="str">
        <f t="shared" si="33"/>
        <v>5:43</v>
      </c>
      <c r="L87" s="10" t="str">
        <f t="shared" si="34"/>
        <v>1393 m</v>
      </c>
      <c r="M87" s="10" t="str">
        <f t="shared" si="35"/>
        <v>1672 m</v>
      </c>
      <c r="O87" s="5">
        <f>A87*MASPErcentage</f>
        <v>18.200000000000003</v>
      </c>
      <c r="P87" s="4">
        <f>B87*MASPErcentage</f>
        <v>5.0555555555555562</v>
      </c>
      <c r="Q87" s="3" t="str">
        <f t="shared" si="49"/>
        <v>3:17</v>
      </c>
      <c r="R87" s="3" t="str">
        <f t="shared" si="50"/>
        <v>303 m</v>
      </c>
      <c r="S87" s="9" t="str">
        <f t="shared" si="36"/>
        <v>1:19</v>
      </c>
      <c r="T87" s="9" t="str">
        <f t="shared" si="37"/>
        <v>152 m</v>
      </c>
      <c r="U87" s="19" t="str">
        <f t="shared" si="38"/>
        <v>3.48x</v>
      </c>
      <c r="V87" s="10" t="str">
        <f t="shared" si="39"/>
        <v>139 m</v>
      </c>
      <c r="W87" s="10" t="str">
        <f t="shared" si="40"/>
        <v>0:25</v>
      </c>
      <c r="X87" s="10" t="str">
        <f t="shared" si="41"/>
        <v>48 m</v>
      </c>
    </row>
    <row r="88" spans="1:24">
      <c r="A88" s="5">
        <v>18.3</v>
      </c>
      <c r="B88" s="4">
        <f t="shared" si="42"/>
        <v>5.083333333333333</v>
      </c>
      <c r="C88" s="8" t="str">
        <f t="shared" si="43"/>
        <v>3:56</v>
      </c>
      <c r="D88" s="9" t="str">
        <f t="shared" si="44"/>
        <v>4:55</v>
      </c>
      <c r="E88" s="9" t="str">
        <f t="shared" si="45"/>
        <v>5:14</v>
      </c>
      <c r="F88" s="9" t="str">
        <f t="shared" si="46"/>
        <v>1525 m</v>
      </c>
      <c r="G88" s="9" t="str">
        <f t="shared" si="47"/>
        <v>1830 m</v>
      </c>
      <c r="H88" s="92" t="str">
        <f t="shared" si="48"/>
        <v>4825 m</v>
      </c>
      <c r="I88" s="10" t="str">
        <f t="shared" si="31"/>
        <v>4:16</v>
      </c>
      <c r="J88" s="10" t="str">
        <f t="shared" si="32"/>
        <v>5:20</v>
      </c>
      <c r="K88" s="10" t="str">
        <f t="shared" si="33"/>
        <v>5:42</v>
      </c>
      <c r="L88" s="10" t="str">
        <f t="shared" si="34"/>
        <v>1400 m</v>
      </c>
      <c r="M88" s="10" t="str">
        <f t="shared" si="35"/>
        <v>1681 m</v>
      </c>
      <c r="O88" s="5">
        <f>A88*MASPErcentage</f>
        <v>18.3</v>
      </c>
      <c r="P88" s="4">
        <f>B88*MASPErcentage</f>
        <v>5.083333333333333</v>
      </c>
      <c r="Q88" s="3" t="str">
        <f t="shared" si="49"/>
        <v>3:16</v>
      </c>
      <c r="R88" s="3" t="str">
        <f t="shared" si="50"/>
        <v>305 m</v>
      </c>
      <c r="S88" s="9" t="str">
        <f t="shared" si="36"/>
        <v>1:18</v>
      </c>
      <c r="T88" s="9" t="str">
        <f t="shared" si="37"/>
        <v>153 m</v>
      </c>
      <c r="U88" s="19" t="str">
        <f t="shared" si="38"/>
        <v>3.5x</v>
      </c>
      <c r="V88" s="10" t="str">
        <f t="shared" si="39"/>
        <v>140 m</v>
      </c>
      <c r="W88" s="10" t="str">
        <f t="shared" si="40"/>
        <v>0:25</v>
      </c>
      <c r="X88" s="10" t="str">
        <f t="shared" si="41"/>
        <v>48 m</v>
      </c>
    </row>
    <row r="89" spans="1:24">
      <c r="A89" s="5">
        <v>18.399999999999999</v>
      </c>
      <c r="B89" s="4">
        <f t="shared" si="42"/>
        <v>5.1111111111111107</v>
      </c>
      <c r="C89" s="8" t="str">
        <f t="shared" si="43"/>
        <v>3:54</v>
      </c>
      <c r="D89" s="9" t="str">
        <f t="shared" si="44"/>
        <v>4:53</v>
      </c>
      <c r="E89" s="9" t="str">
        <f t="shared" si="45"/>
        <v>5:13</v>
      </c>
      <c r="F89" s="9" t="str">
        <f t="shared" si="46"/>
        <v>1533 m</v>
      </c>
      <c r="G89" s="9" t="str">
        <f t="shared" si="47"/>
        <v>1840 m</v>
      </c>
      <c r="H89" s="92" t="str">
        <f t="shared" si="48"/>
        <v>4889 m</v>
      </c>
      <c r="I89" s="10" t="str">
        <f t="shared" si="31"/>
        <v>4:15</v>
      </c>
      <c r="J89" s="10" t="str">
        <f t="shared" si="32"/>
        <v>5:19</v>
      </c>
      <c r="K89" s="10" t="str">
        <f t="shared" si="33"/>
        <v>5:40</v>
      </c>
      <c r="L89" s="10" t="str">
        <f t="shared" si="34"/>
        <v>1407 m</v>
      </c>
      <c r="M89" s="10" t="str">
        <f t="shared" si="35"/>
        <v>1689 m</v>
      </c>
      <c r="O89" s="5">
        <f>A89*MASPErcentage</f>
        <v>18.399999999999999</v>
      </c>
      <c r="P89" s="4">
        <f>B89*MASPErcentage</f>
        <v>5.1111111111111107</v>
      </c>
      <c r="Q89" s="3" t="str">
        <f t="shared" si="49"/>
        <v>3:15</v>
      </c>
      <c r="R89" s="3" t="str">
        <f t="shared" si="50"/>
        <v>307 m</v>
      </c>
      <c r="S89" s="9" t="str">
        <f t="shared" si="36"/>
        <v>1:18</v>
      </c>
      <c r="T89" s="9" t="str">
        <f t="shared" si="37"/>
        <v>153 m</v>
      </c>
      <c r="U89" s="19" t="str">
        <f t="shared" si="38"/>
        <v>3.52x</v>
      </c>
      <c r="V89" s="10" t="str">
        <f t="shared" si="39"/>
        <v>141 m</v>
      </c>
      <c r="W89" s="10" t="str">
        <f t="shared" si="40"/>
        <v>0:24</v>
      </c>
      <c r="X89" s="10" t="str">
        <f t="shared" si="41"/>
        <v>49 m</v>
      </c>
    </row>
    <row r="90" spans="1:24">
      <c r="A90" s="5">
        <v>18.5</v>
      </c>
      <c r="B90" s="4">
        <f t="shared" si="42"/>
        <v>5.1388888888888884</v>
      </c>
      <c r="C90" s="8" t="str">
        <f t="shared" si="43"/>
        <v>3:53</v>
      </c>
      <c r="D90" s="9" t="str">
        <f t="shared" si="44"/>
        <v>4:51</v>
      </c>
      <c r="E90" s="9" t="str">
        <f t="shared" si="45"/>
        <v>5:11</v>
      </c>
      <c r="F90" s="9" t="str">
        <f t="shared" si="46"/>
        <v>1542 m</v>
      </c>
      <c r="G90" s="9" t="str">
        <f t="shared" si="47"/>
        <v>1850 m</v>
      </c>
      <c r="H90" s="92" t="str">
        <f t="shared" si="48"/>
        <v>4953 m</v>
      </c>
      <c r="I90" s="10" t="str">
        <f t="shared" si="31"/>
        <v>4:13</v>
      </c>
      <c r="J90" s="10" t="str">
        <f t="shared" si="32"/>
        <v>5:17</v>
      </c>
      <c r="K90" s="10" t="str">
        <f t="shared" si="33"/>
        <v>5:38</v>
      </c>
      <c r="L90" s="10" t="str">
        <f t="shared" si="34"/>
        <v>1414 m</v>
      </c>
      <c r="M90" s="10" t="str">
        <f t="shared" si="35"/>
        <v>1697 m</v>
      </c>
      <c r="O90" s="5">
        <f>A90*MASPErcentage</f>
        <v>18.5</v>
      </c>
      <c r="P90" s="4">
        <f>B90*MASPErcentage</f>
        <v>5.1388888888888884</v>
      </c>
      <c r="Q90" s="3" t="str">
        <f t="shared" si="49"/>
        <v>3:14</v>
      </c>
      <c r="R90" s="3" t="str">
        <f t="shared" si="50"/>
        <v>308 m</v>
      </c>
      <c r="S90" s="9" t="str">
        <f t="shared" si="36"/>
        <v>1:17</v>
      </c>
      <c r="T90" s="9" t="str">
        <f t="shared" si="37"/>
        <v>154 m</v>
      </c>
      <c r="U90" s="19" t="str">
        <f t="shared" si="38"/>
        <v>3.54x</v>
      </c>
      <c r="V90" s="10" t="str">
        <f t="shared" si="39"/>
        <v>141 m</v>
      </c>
      <c r="W90" s="10" t="str">
        <f t="shared" si="40"/>
        <v>0:24</v>
      </c>
      <c r="X90" s="10" t="str">
        <f t="shared" si="41"/>
        <v>49 m</v>
      </c>
    </row>
    <row r="91" spans="1:24">
      <c r="A91" s="5">
        <v>18.600000000000001</v>
      </c>
      <c r="B91" s="4">
        <f t="shared" si="42"/>
        <v>5.166666666666667</v>
      </c>
      <c r="C91" s="8" t="str">
        <f t="shared" si="43"/>
        <v>3:52</v>
      </c>
      <c r="D91" s="9" t="str">
        <f t="shared" si="44"/>
        <v>4:50</v>
      </c>
      <c r="E91" s="9" t="str">
        <f t="shared" si="45"/>
        <v>5:09</v>
      </c>
      <c r="F91" s="9" t="str">
        <f t="shared" si="46"/>
        <v>1550 m</v>
      </c>
      <c r="G91" s="9" t="str">
        <f t="shared" si="47"/>
        <v>1860 m</v>
      </c>
      <c r="H91" s="92" t="str">
        <f t="shared" si="48"/>
        <v>5017 m</v>
      </c>
      <c r="I91" s="10" t="str">
        <f t="shared" si="31"/>
        <v>4:12</v>
      </c>
      <c r="J91" s="10" t="str">
        <f t="shared" si="32"/>
        <v>5:16</v>
      </c>
      <c r="K91" s="10" t="str">
        <f t="shared" si="33"/>
        <v>5:36</v>
      </c>
      <c r="L91" s="10" t="str">
        <f t="shared" si="34"/>
        <v>1421 m</v>
      </c>
      <c r="M91" s="10" t="str">
        <f t="shared" si="35"/>
        <v>1706 m</v>
      </c>
      <c r="O91" s="5">
        <f>A91*MASPErcentage</f>
        <v>18.600000000000001</v>
      </c>
      <c r="P91" s="4">
        <f>B91*MASPErcentage</f>
        <v>5.166666666666667</v>
      </c>
      <c r="Q91" s="3" t="str">
        <f t="shared" si="49"/>
        <v>3:13</v>
      </c>
      <c r="R91" s="3" t="str">
        <f t="shared" si="50"/>
        <v>310 m</v>
      </c>
      <c r="S91" s="9" t="str">
        <f t="shared" si="36"/>
        <v>1:17</v>
      </c>
      <c r="T91" s="9" t="str">
        <f t="shared" si="37"/>
        <v>155 m</v>
      </c>
      <c r="U91" s="19" t="str">
        <f t="shared" si="38"/>
        <v>3.55x</v>
      </c>
      <c r="V91" s="10" t="str">
        <f t="shared" si="39"/>
        <v>142 m</v>
      </c>
      <c r="W91" s="10" t="str">
        <f t="shared" si="40"/>
        <v>0:24</v>
      </c>
      <c r="X91" s="10" t="str">
        <f t="shared" si="41"/>
        <v>49 m</v>
      </c>
    </row>
    <row r="92" spans="1:24">
      <c r="A92" s="5">
        <v>18.700000000000003</v>
      </c>
      <c r="B92" s="4">
        <f t="shared" si="42"/>
        <v>5.1944444444444455</v>
      </c>
      <c r="C92" s="8" t="str">
        <f t="shared" si="43"/>
        <v>3:51</v>
      </c>
      <c r="D92" s="9" t="str">
        <f t="shared" si="44"/>
        <v>4:48</v>
      </c>
      <c r="E92" s="9" t="str">
        <f t="shared" si="45"/>
        <v>5:08</v>
      </c>
      <c r="F92" s="9" t="str">
        <f t="shared" si="46"/>
        <v>1558 m</v>
      </c>
      <c r="G92" s="9" t="str">
        <f t="shared" si="47"/>
        <v>1870 m</v>
      </c>
      <c r="H92" s="92" t="str">
        <f t="shared" si="48"/>
        <v>5082 m</v>
      </c>
      <c r="I92" s="10" t="str">
        <f t="shared" si="31"/>
        <v>4:11</v>
      </c>
      <c r="J92" s="10" t="str">
        <f t="shared" si="32"/>
        <v>5:14</v>
      </c>
      <c r="K92" s="10" t="str">
        <f t="shared" si="33"/>
        <v>5:35</v>
      </c>
      <c r="L92" s="10" t="str">
        <f t="shared" si="34"/>
        <v>1428 m</v>
      </c>
      <c r="M92" s="10" t="str">
        <f t="shared" si="35"/>
        <v>1714 m</v>
      </c>
      <c r="O92" s="5">
        <f>A92*MASPErcentage</f>
        <v>18.700000000000003</v>
      </c>
      <c r="P92" s="4">
        <f>B92*MASPErcentage</f>
        <v>5.1944444444444455</v>
      </c>
      <c r="Q92" s="3" t="str">
        <f t="shared" si="49"/>
        <v>3:12</v>
      </c>
      <c r="R92" s="3" t="str">
        <f t="shared" si="50"/>
        <v>312 m</v>
      </c>
      <c r="S92" s="9" t="str">
        <f t="shared" si="36"/>
        <v>1:17</v>
      </c>
      <c r="T92" s="9" t="str">
        <f t="shared" si="37"/>
        <v>156 m</v>
      </c>
      <c r="U92" s="19" t="str">
        <f t="shared" si="38"/>
        <v>3.57x</v>
      </c>
      <c r="V92" s="10" t="str">
        <f t="shared" si="39"/>
        <v>143 m</v>
      </c>
      <c r="W92" s="10" t="str">
        <f t="shared" si="40"/>
        <v>0:24</v>
      </c>
      <c r="X92" s="10" t="str">
        <f t="shared" si="41"/>
        <v>50 m</v>
      </c>
    </row>
    <row r="93" spans="1:24">
      <c r="A93" s="5">
        <v>18.8</v>
      </c>
      <c r="B93" s="4">
        <f t="shared" si="42"/>
        <v>5.2222222222222223</v>
      </c>
      <c r="C93" s="8" t="str">
        <f t="shared" si="43"/>
        <v>3:49</v>
      </c>
      <c r="D93" s="9" t="str">
        <f t="shared" si="44"/>
        <v>4:47</v>
      </c>
      <c r="E93" s="9" t="str">
        <f t="shared" si="45"/>
        <v>5:06</v>
      </c>
      <c r="F93" s="9" t="str">
        <f t="shared" si="46"/>
        <v>1567 m</v>
      </c>
      <c r="G93" s="9" t="str">
        <f t="shared" si="47"/>
        <v>1880 m</v>
      </c>
      <c r="H93" s="92" t="str">
        <f t="shared" si="48"/>
        <v>5148 m</v>
      </c>
      <c r="I93" s="10" t="str">
        <f t="shared" si="31"/>
        <v>4:10</v>
      </c>
      <c r="J93" s="10" t="str">
        <f t="shared" si="32"/>
        <v>5:13</v>
      </c>
      <c r="K93" s="10" t="str">
        <f t="shared" si="33"/>
        <v>5:33</v>
      </c>
      <c r="L93" s="10" t="str">
        <f t="shared" si="34"/>
        <v>1435 m</v>
      </c>
      <c r="M93" s="10" t="str">
        <f t="shared" si="35"/>
        <v>1723 m</v>
      </c>
      <c r="O93" s="5">
        <f>A93*MASPErcentage</f>
        <v>18.8</v>
      </c>
      <c r="P93" s="4">
        <f>B93*MASPErcentage</f>
        <v>5.2222222222222223</v>
      </c>
      <c r="Q93" s="3" t="str">
        <f t="shared" si="49"/>
        <v>3:11</v>
      </c>
      <c r="R93" s="3" t="str">
        <f t="shared" si="50"/>
        <v>313 m</v>
      </c>
      <c r="S93" s="9" t="str">
        <f t="shared" si="36"/>
        <v>1:16</v>
      </c>
      <c r="T93" s="9" t="str">
        <f t="shared" si="37"/>
        <v>157 m</v>
      </c>
      <c r="U93" s="19" t="str">
        <f t="shared" si="38"/>
        <v>3.59x</v>
      </c>
      <c r="V93" s="10" t="str">
        <f t="shared" si="39"/>
        <v>144 m</v>
      </c>
      <c r="W93" s="10" t="str">
        <f t="shared" si="40"/>
        <v>0:24</v>
      </c>
      <c r="X93" s="10" t="str">
        <f t="shared" si="41"/>
        <v>50 m</v>
      </c>
    </row>
    <row r="94" spans="1:24">
      <c r="A94" s="5">
        <v>18.899999999999999</v>
      </c>
      <c r="B94" s="4">
        <f t="shared" si="42"/>
        <v>5.2499999999999991</v>
      </c>
      <c r="C94" s="8" t="str">
        <f t="shared" si="43"/>
        <v>3:48</v>
      </c>
      <c r="D94" s="9" t="str">
        <f t="shared" si="44"/>
        <v>4:45</v>
      </c>
      <c r="E94" s="9" t="str">
        <f t="shared" si="45"/>
        <v>5:04</v>
      </c>
      <c r="F94" s="9" t="str">
        <f t="shared" si="46"/>
        <v>1575 m</v>
      </c>
      <c r="G94" s="9" t="str">
        <f t="shared" si="47"/>
        <v>1890 m</v>
      </c>
      <c r="H94" s="92" t="str">
        <f t="shared" si="48"/>
        <v>5213 m</v>
      </c>
      <c r="I94" s="10" t="str">
        <f t="shared" si="31"/>
        <v>4:08</v>
      </c>
      <c r="J94" s="10" t="str">
        <f t="shared" si="32"/>
        <v>5:11</v>
      </c>
      <c r="K94" s="10" t="str">
        <f t="shared" si="33"/>
        <v>5:32</v>
      </c>
      <c r="L94" s="10" t="str">
        <f t="shared" si="34"/>
        <v>1442 m</v>
      </c>
      <c r="M94" s="10" t="str">
        <f t="shared" si="35"/>
        <v>1731 m</v>
      </c>
      <c r="O94" s="5">
        <f>A94*MASPErcentage</f>
        <v>18.899999999999999</v>
      </c>
      <c r="P94" s="4">
        <f>B94*MASPErcentage</f>
        <v>5.2499999999999991</v>
      </c>
      <c r="Q94" s="3" t="str">
        <f t="shared" si="49"/>
        <v>3:10</v>
      </c>
      <c r="R94" s="3" t="str">
        <f t="shared" si="50"/>
        <v>315 m</v>
      </c>
      <c r="S94" s="9" t="str">
        <f t="shared" si="36"/>
        <v>1:16</v>
      </c>
      <c r="T94" s="9" t="str">
        <f t="shared" si="37"/>
        <v>157 m</v>
      </c>
      <c r="U94" s="19" t="str">
        <f t="shared" si="38"/>
        <v>3.61x</v>
      </c>
      <c r="V94" s="10" t="str">
        <f t="shared" si="39"/>
        <v>144 m</v>
      </c>
      <c r="W94" s="10" t="str">
        <f t="shared" si="40"/>
        <v>0:24</v>
      </c>
      <c r="X94" s="10" t="str">
        <f t="shared" si="41"/>
        <v>50 m</v>
      </c>
    </row>
    <row r="95" spans="1:24">
      <c r="A95" s="5">
        <v>19</v>
      </c>
      <c r="B95" s="4">
        <f t="shared" si="42"/>
        <v>5.2777777777777777</v>
      </c>
      <c r="C95" s="8" t="str">
        <f t="shared" si="43"/>
        <v>3:47</v>
      </c>
      <c r="D95" s="9" t="str">
        <f t="shared" si="44"/>
        <v>4:44</v>
      </c>
      <c r="E95" s="9" t="str">
        <f t="shared" si="45"/>
        <v>5:03</v>
      </c>
      <c r="F95" s="9" t="str">
        <f t="shared" si="46"/>
        <v>1583 m</v>
      </c>
      <c r="G95" s="9" t="str">
        <f t="shared" si="47"/>
        <v>1900 m</v>
      </c>
      <c r="H95" s="92" t="str">
        <f t="shared" si="48"/>
        <v>5279 m</v>
      </c>
      <c r="I95" s="10" t="str">
        <f t="shared" si="31"/>
        <v>4:07</v>
      </c>
      <c r="J95" s="10" t="str">
        <f t="shared" si="32"/>
        <v>5:10</v>
      </c>
      <c r="K95" s="10" t="str">
        <f t="shared" si="33"/>
        <v>5:30</v>
      </c>
      <c r="L95" s="10" t="str">
        <f t="shared" si="34"/>
        <v>1449 m</v>
      </c>
      <c r="M95" s="10" t="str">
        <f t="shared" si="35"/>
        <v>1739 m</v>
      </c>
      <c r="O95" s="5">
        <f>A95*MASPErcentage</f>
        <v>19</v>
      </c>
      <c r="P95" s="4">
        <f>B95*MASPErcentage</f>
        <v>5.2777777777777777</v>
      </c>
      <c r="Q95" s="3" t="str">
        <f t="shared" si="49"/>
        <v>3:09</v>
      </c>
      <c r="R95" s="3" t="str">
        <f t="shared" si="50"/>
        <v>317 m</v>
      </c>
      <c r="S95" s="9" t="str">
        <f t="shared" si="36"/>
        <v>1:15</v>
      </c>
      <c r="T95" s="9" t="str">
        <f t="shared" si="37"/>
        <v>158 m</v>
      </c>
      <c r="U95" s="19" t="str">
        <f t="shared" si="38"/>
        <v>3.62x</v>
      </c>
      <c r="V95" s="10" t="str">
        <f t="shared" si="39"/>
        <v>145 m</v>
      </c>
      <c r="W95" s="10" t="str">
        <f t="shared" si="40"/>
        <v>0:24</v>
      </c>
      <c r="X95" s="10" t="str">
        <f t="shared" si="41"/>
        <v>50 m</v>
      </c>
    </row>
    <row r="96" spans="1:24">
      <c r="A96" s="5">
        <v>19.100000000000001</v>
      </c>
      <c r="B96" s="4">
        <f t="shared" si="42"/>
        <v>5.3055555555555562</v>
      </c>
      <c r="C96" s="8" t="str">
        <f t="shared" si="43"/>
        <v>3:46</v>
      </c>
      <c r="D96" s="9" t="str">
        <f t="shared" si="44"/>
        <v>4:42</v>
      </c>
      <c r="E96" s="9" t="str">
        <f t="shared" si="45"/>
        <v>5:01</v>
      </c>
      <c r="F96" s="9" t="str">
        <f t="shared" si="46"/>
        <v>1592 m</v>
      </c>
      <c r="G96" s="9" t="str">
        <f t="shared" si="47"/>
        <v>1910 m</v>
      </c>
      <c r="H96" s="92" t="str">
        <f t="shared" si="48"/>
        <v>5345 m</v>
      </c>
      <c r="I96" s="10" t="str">
        <f t="shared" si="31"/>
        <v>4:06</v>
      </c>
      <c r="J96" s="10" t="str">
        <f t="shared" si="32"/>
        <v>5:08</v>
      </c>
      <c r="K96" s="10" t="str">
        <f t="shared" si="33"/>
        <v>5:28</v>
      </c>
      <c r="L96" s="10" t="str">
        <f t="shared" si="34"/>
        <v>1456 m</v>
      </c>
      <c r="M96" s="10" t="str">
        <f t="shared" si="35"/>
        <v>1748 m</v>
      </c>
      <c r="O96" s="5">
        <f>A96*MASPErcentage</f>
        <v>19.100000000000001</v>
      </c>
      <c r="P96" s="4">
        <f>B96*MASPErcentage</f>
        <v>5.3055555555555562</v>
      </c>
      <c r="Q96" s="3" t="str">
        <f t="shared" si="49"/>
        <v>3:08</v>
      </c>
      <c r="R96" s="3" t="str">
        <f t="shared" si="50"/>
        <v>318 m</v>
      </c>
      <c r="S96" s="9" t="str">
        <f t="shared" si="36"/>
        <v>1:15</v>
      </c>
      <c r="T96" s="9" t="str">
        <f t="shared" si="37"/>
        <v>159 m</v>
      </c>
      <c r="U96" s="19" t="str">
        <f t="shared" si="38"/>
        <v>3.64x</v>
      </c>
      <c r="V96" s="10" t="str">
        <f t="shared" si="39"/>
        <v>146 m</v>
      </c>
      <c r="W96" s="10" t="str">
        <f t="shared" si="40"/>
        <v>0:24</v>
      </c>
      <c r="X96" s="10" t="str">
        <f t="shared" si="41"/>
        <v>51 m</v>
      </c>
    </row>
    <row r="97" spans="1:24">
      <c r="A97" s="5">
        <v>19.200000000000003</v>
      </c>
      <c r="B97" s="4">
        <f t="shared" si="42"/>
        <v>5.3333333333333339</v>
      </c>
      <c r="C97" s="8" t="str">
        <f t="shared" si="43"/>
        <v>3:45</v>
      </c>
      <c r="D97" s="9" t="str">
        <f t="shared" si="44"/>
        <v>4:41</v>
      </c>
      <c r="E97" s="9" t="str">
        <f t="shared" si="45"/>
        <v>5:59</v>
      </c>
      <c r="F97" s="9" t="str">
        <f t="shared" si="46"/>
        <v>1600 m</v>
      </c>
      <c r="G97" s="9" t="str">
        <f t="shared" si="47"/>
        <v>1920 m</v>
      </c>
      <c r="H97" s="92" t="str">
        <f t="shared" si="48"/>
        <v>5412 m</v>
      </c>
      <c r="I97" s="10" t="str">
        <f t="shared" si="31"/>
        <v>4:05</v>
      </c>
      <c r="J97" s="10" t="str">
        <f t="shared" si="32"/>
        <v>5:07</v>
      </c>
      <c r="K97" s="10" t="str">
        <f t="shared" si="33"/>
        <v>5:27</v>
      </c>
      <c r="L97" s="10" t="str">
        <f t="shared" si="34"/>
        <v>1463 m</v>
      </c>
      <c r="M97" s="10" t="str">
        <f t="shared" si="35"/>
        <v>1756 m</v>
      </c>
      <c r="O97" s="5">
        <f>A97*MASPErcentage</f>
        <v>19.200000000000003</v>
      </c>
      <c r="P97" s="4">
        <f>B97*MASPErcentage</f>
        <v>5.3333333333333339</v>
      </c>
      <c r="Q97" s="3" t="str">
        <f t="shared" si="49"/>
        <v>3:07</v>
      </c>
      <c r="R97" s="3" t="str">
        <f t="shared" si="50"/>
        <v>320 m</v>
      </c>
      <c r="S97" s="9" t="str">
        <f t="shared" si="36"/>
        <v>1:15</v>
      </c>
      <c r="T97" s="9" t="str">
        <f t="shared" si="37"/>
        <v>160 m</v>
      </c>
      <c r="U97" s="19" t="str">
        <f t="shared" si="38"/>
        <v>3.66x</v>
      </c>
      <c r="V97" s="10" t="str">
        <f t="shared" si="39"/>
        <v>146 m</v>
      </c>
      <c r="W97" s="10" t="str">
        <f t="shared" si="40"/>
        <v>0:23</v>
      </c>
      <c r="X97" s="10" t="str">
        <f t="shared" si="41"/>
        <v>51 m</v>
      </c>
    </row>
    <row r="98" spans="1:24">
      <c r="A98" s="5">
        <v>19.3</v>
      </c>
      <c r="B98" s="4">
        <f t="shared" si="42"/>
        <v>5.3611111111111116</v>
      </c>
      <c r="C98" s="8" t="str">
        <f t="shared" si="43"/>
        <v>3:43</v>
      </c>
      <c r="D98" s="9" t="str">
        <f t="shared" si="44"/>
        <v>4:39</v>
      </c>
      <c r="E98" s="9" t="str">
        <f t="shared" si="45"/>
        <v>4:58</v>
      </c>
      <c r="F98" s="9" t="str">
        <f t="shared" si="46"/>
        <v>1608 m</v>
      </c>
      <c r="G98" s="9" t="str">
        <f t="shared" si="47"/>
        <v>1930 m</v>
      </c>
      <c r="H98" s="92" t="str">
        <f t="shared" si="48"/>
        <v>5479 m</v>
      </c>
      <c r="I98" s="10" t="str">
        <f t="shared" si="31"/>
        <v>4:04</v>
      </c>
      <c r="J98" s="10" t="str">
        <f t="shared" si="32"/>
        <v>5:05</v>
      </c>
      <c r="K98" s="10" t="str">
        <f t="shared" si="33"/>
        <v>5:25</v>
      </c>
      <c r="L98" s="10" t="str">
        <f t="shared" si="34"/>
        <v>1470 m</v>
      </c>
      <c r="M98" s="10" t="str">
        <f t="shared" si="35"/>
        <v>1764 m</v>
      </c>
      <c r="O98" s="5">
        <f>A98*MASPErcentage</f>
        <v>19.3</v>
      </c>
      <c r="P98" s="4">
        <f>B98*MASPErcentage</f>
        <v>5.3611111111111116</v>
      </c>
      <c r="Q98" s="3" t="str">
        <f t="shared" si="49"/>
        <v>3:06</v>
      </c>
      <c r="R98" s="3" t="str">
        <f t="shared" si="50"/>
        <v>322 m</v>
      </c>
      <c r="S98" s="9" t="str">
        <f t="shared" si="36"/>
        <v>1:14</v>
      </c>
      <c r="T98" s="9" t="str">
        <f t="shared" si="37"/>
        <v>161 m</v>
      </c>
      <c r="U98" s="19" t="str">
        <f t="shared" si="38"/>
        <v>3.68x</v>
      </c>
      <c r="V98" s="10" t="str">
        <f t="shared" si="39"/>
        <v>147 m</v>
      </c>
      <c r="W98" s="10" t="str">
        <f t="shared" si="40"/>
        <v>0:23</v>
      </c>
      <c r="X98" s="10" t="str">
        <f t="shared" si="41"/>
        <v>51 m</v>
      </c>
    </row>
    <row r="99" spans="1:24">
      <c r="A99" s="5">
        <v>19.399999999999999</v>
      </c>
      <c r="B99" s="4">
        <f t="shared" si="42"/>
        <v>5.3888888888888884</v>
      </c>
      <c r="C99" s="8" t="str">
        <f t="shared" si="43"/>
        <v>3:42</v>
      </c>
      <c r="D99" s="9" t="str">
        <f t="shared" si="44"/>
        <v>4:38</v>
      </c>
      <c r="E99" s="9" t="str">
        <f t="shared" si="45"/>
        <v>4:56</v>
      </c>
      <c r="F99" s="9" t="str">
        <f t="shared" si="46"/>
        <v>1617 m</v>
      </c>
      <c r="G99" s="9" t="str">
        <f t="shared" si="47"/>
        <v>1940 m</v>
      </c>
      <c r="H99" s="92" t="str">
        <f t="shared" si="48"/>
        <v>5546 m</v>
      </c>
      <c r="I99" s="10" t="str">
        <f t="shared" si="31"/>
        <v>4:02</v>
      </c>
      <c r="J99" s="10" t="str">
        <f t="shared" si="32"/>
        <v>5:04</v>
      </c>
      <c r="K99" s="10" t="str">
        <f t="shared" si="33"/>
        <v>5:24</v>
      </c>
      <c r="L99" s="10" t="str">
        <f t="shared" si="34"/>
        <v>1477 m</v>
      </c>
      <c r="M99" s="10" t="str">
        <f t="shared" si="35"/>
        <v>1773 m</v>
      </c>
      <c r="O99" s="5">
        <f>A99*MASPErcentage</f>
        <v>19.399999999999999</v>
      </c>
      <c r="P99" s="4">
        <f>B99*MASPErcentage</f>
        <v>5.3888888888888884</v>
      </c>
      <c r="Q99" s="3" t="str">
        <f t="shared" si="49"/>
        <v>3:05</v>
      </c>
      <c r="R99" s="3" t="str">
        <f t="shared" si="50"/>
        <v>323 m</v>
      </c>
      <c r="S99" s="9" t="str">
        <f t="shared" si="36"/>
        <v>1:14</v>
      </c>
      <c r="T99" s="9" t="str">
        <f t="shared" si="37"/>
        <v>162 m</v>
      </c>
      <c r="U99" s="19" t="str">
        <f t="shared" si="38"/>
        <v>3.69x</v>
      </c>
      <c r="V99" s="10" t="str">
        <f t="shared" si="39"/>
        <v>148 m</v>
      </c>
      <c r="W99" s="10" t="str">
        <f t="shared" si="40"/>
        <v>0:23</v>
      </c>
      <c r="X99" s="10" t="str">
        <f t="shared" si="41"/>
        <v>51 m</v>
      </c>
    </row>
    <row r="100" spans="1:24">
      <c r="A100" s="5">
        <v>19.5</v>
      </c>
      <c r="B100" s="4">
        <f t="shared" si="42"/>
        <v>5.416666666666667</v>
      </c>
      <c r="C100" s="8" t="str">
        <f t="shared" si="43"/>
        <v>3:41</v>
      </c>
      <c r="D100" s="9" t="str">
        <f t="shared" si="44"/>
        <v>4:36</v>
      </c>
      <c r="E100" s="9" t="str">
        <f t="shared" si="45"/>
        <v>4:55</v>
      </c>
      <c r="F100" s="9" t="str">
        <f t="shared" si="46"/>
        <v>1625 m</v>
      </c>
      <c r="G100" s="9" t="str">
        <f t="shared" si="47"/>
        <v>1950 m</v>
      </c>
      <c r="H100" s="92" t="str">
        <f t="shared" si="48"/>
        <v>5614 m</v>
      </c>
      <c r="I100" s="10" t="str">
        <f t="shared" si="31"/>
        <v>4:01</v>
      </c>
      <c r="J100" s="10" t="str">
        <f t="shared" si="32"/>
        <v>5:02</v>
      </c>
      <c r="K100" s="10" t="str">
        <f t="shared" si="33"/>
        <v>5:22</v>
      </c>
      <c r="L100" s="10" t="str">
        <f t="shared" si="34"/>
        <v>1484 m</v>
      </c>
      <c r="M100" s="10" t="str">
        <f t="shared" si="35"/>
        <v>1781 m</v>
      </c>
      <c r="O100" s="5">
        <f>A100*MASPErcentage</f>
        <v>19.5</v>
      </c>
      <c r="P100" s="4">
        <f>B100*MASPErcentage</f>
        <v>5.416666666666667</v>
      </c>
      <c r="Q100" s="3" t="str">
        <f t="shared" si="49"/>
        <v>3:04</v>
      </c>
      <c r="R100" s="3" t="str">
        <f t="shared" si="50"/>
        <v>325 m</v>
      </c>
      <c r="S100" s="9" t="str">
        <f t="shared" si="36"/>
        <v>1:13</v>
      </c>
      <c r="T100" s="9" t="str">
        <f t="shared" si="37"/>
        <v>163 m</v>
      </c>
      <c r="U100" s="19" t="str">
        <f t="shared" si="38"/>
        <v>3.71x</v>
      </c>
      <c r="V100" s="10" t="str">
        <f t="shared" si="39"/>
        <v>148 m</v>
      </c>
      <c r="W100" s="10" t="str">
        <f t="shared" si="40"/>
        <v>0:23</v>
      </c>
      <c r="X100" s="10" t="str">
        <f t="shared" si="41"/>
        <v>52 m</v>
      </c>
    </row>
    <row r="101" spans="1:24">
      <c r="A101" s="5">
        <v>19.600000000000001</v>
      </c>
      <c r="B101" s="4">
        <f t="shared" si="42"/>
        <v>5.4444444444444446</v>
      </c>
      <c r="C101" s="8" t="str">
        <f t="shared" si="43"/>
        <v>3:40</v>
      </c>
      <c r="D101" s="9" t="str">
        <f t="shared" si="44"/>
        <v>4:35</v>
      </c>
      <c r="E101" s="9" t="str">
        <f t="shared" si="45"/>
        <v>4:53</v>
      </c>
      <c r="F101" s="9" t="str">
        <f t="shared" si="46"/>
        <v>1633 m</v>
      </c>
      <c r="G101" s="9" t="str">
        <f t="shared" si="47"/>
        <v>1960 m</v>
      </c>
      <c r="H101" s="92" t="str">
        <f t="shared" si="48"/>
        <v>5682 m</v>
      </c>
      <c r="I101" s="10" t="str">
        <f t="shared" ref="I101:I132" si="51">INT((1200/$B101 + ((CEILING(1200/TestingShuttleLength,1)-1)*TestingCODTime))/60)&amp;":"&amp;TEXT(INT(MOD(1200/$B101 + ((CEILING(1200/TestingShuttleLength,1)-1)*TestingCODTime),60)),"00")</f>
        <v>4:00</v>
      </c>
      <c r="J101" s="10" t="str">
        <f t="shared" ref="J101:J132" si="52">INT((1500/$B101 + ((CEILING(1500/TestingShuttleLength,1)-1)*TestingCODTime))/60)&amp;":"&amp;TEXT(INT(MOD(1500/$B101 + ((CEILING(1500/TestingShuttleLength,1)-1)*TestingCODTime),60)),"00")</f>
        <v>5:01</v>
      </c>
      <c r="K101" s="10" t="str">
        <f t="shared" ref="K101:K132" si="53">INT((1600/$B101 + ((CEILING(1600/TestingShuttleLength,1)-1)*TestingCODTime))/60)&amp;":"&amp;TEXT(INT(MOD(1600/$B101 + ((CEILING(1600/TestingShuttleLength,1)-1)*TestingCODTime),60)),"00")</f>
        <v>5:21</v>
      </c>
      <c r="L101" s="10" t="str">
        <f t="shared" ref="L101:L132" si="54">MROUND(300/(TestingShuttleLength/$B101 + TestingCODTime)*TestingShuttleLength,1)&amp;" m"</f>
        <v>1491 m</v>
      </c>
      <c r="M101" s="10" t="str">
        <f t="shared" ref="M101:M132" si="55">MROUND(360/(TestingShuttleLength/$B101 + TestingCODTime)*TestingShuttleLength,1)&amp;" m"</f>
        <v>1790 m</v>
      </c>
      <c r="O101" s="5">
        <f>A101*MASPErcentage</f>
        <v>19.600000000000001</v>
      </c>
      <c r="P101" s="4">
        <f>B101*MASPErcentage</f>
        <v>5.4444444444444446</v>
      </c>
      <c r="Q101" s="3" t="str">
        <f t="shared" si="49"/>
        <v>3:03</v>
      </c>
      <c r="R101" s="3" t="str">
        <f t="shared" si="50"/>
        <v>327 m</v>
      </c>
      <c r="S101" s="9" t="str">
        <f t="shared" ref="S101:S132" si="56">INT(((LapLength)/$P101)/60)&amp;":"&amp;TEXT(INT(MOD((LapLength)/$P101,60)),"00")</f>
        <v>1:13</v>
      </c>
      <c r="T101" s="9" t="str">
        <f t="shared" ref="T101:T132" si="57">MROUND($P101*RunTime,1)&amp;" m"</f>
        <v>163 m</v>
      </c>
      <c r="U101" s="19" t="str">
        <f t="shared" ref="U101:U132" si="58">MROUND(ShuttlesRunTime/(ShuttleLength/$P101+CODTime),0.01) &amp; "x"</f>
        <v>3.73x</v>
      </c>
      <c r="V101" s="10" t="str">
        <f t="shared" ref="V101:V132" si="59">MROUND((ShuttlesRunTime/(ShuttleLength/$P101+CODTime))*ShuttleLength,1)&amp;" m"</f>
        <v>149 m</v>
      </c>
      <c r="W101" s="10" t="str">
        <f t="shared" ref="W101:W132" si="60">INT( (ShuttleLength*NumberOfShuttles/$P101 + ( ( NumberOfShuttles - 1) * CODTime)) /60) &amp;":"&amp;  TEXT( INT(MOD(  (ShuttleLength*NumberOfShuttles/$P101 + ( ( NumberOfShuttles - 1) * CODTime)),60)),"00"  )</f>
        <v>0:23</v>
      </c>
      <c r="X101" s="10" t="str">
        <f t="shared" ref="X101:X132" si="61">MROUND($P101*(ShuttlesRunTime-(NumberOfShuttles-1)*CODTime) / NumberOfShuttles,1)&amp;" m"</f>
        <v>52 m</v>
      </c>
    </row>
    <row r="102" spans="1:24">
      <c r="A102" s="5">
        <v>19.700000000000003</v>
      </c>
      <c r="B102" s="4">
        <f t="shared" si="42"/>
        <v>5.4722222222222232</v>
      </c>
      <c r="C102" s="8" t="str">
        <f t="shared" si="43"/>
        <v>3:39</v>
      </c>
      <c r="D102" s="9" t="str">
        <f t="shared" si="44"/>
        <v>4:34</v>
      </c>
      <c r="E102" s="9" t="str">
        <f t="shared" si="45"/>
        <v>4:52</v>
      </c>
      <c r="F102" s="9" t="str">
        <f t="shared" si="46"/>
        <v>1642 m</v>
      </c>
      <c r="G102" s="9" t="str">
        <f t="shared" si="47"/>
        <v>1970 m</v>
      </c>
      <c r="H102" s="92" t="str">
        <f t="shared" si="48"/>
        <v>5750 m</v>
      </c>
      <c r="I102" s="10" t="str">
        <f t="shared" si="51"/>
        <v>3:59</v>
      </c>
      <c r="J102" s="10" t="str">
        <f t="shared" si="52"/>
        <v>5:00</v>
      </c>
      <c r="K102" s="10" t="str">
        <f t="shared" si="53"/>
        <v>5:19</v>
      </c>
      <c r="L102" s="10" t="str">
        <f t="shared" si="54"/>
        <v>1498 m</v>
      </c>
      <c r="M102" s="10" t="str">
        <f t="shared" si="55"/>
        <v>1798 m</v>
      </c>
      <c r="O102" s="5">
        <f>A102*MASPErcentage</f>
        <v>19.700000000000003</v>
      </c>
      <c r="P102" s="4">
        <f>B102*MASPErcentage</f>
        <v>5.4722222222222232</v>
      </c>
      <c r="Q102" s="3" t="str">
        <f t="shared" si="49"/>
        <v>3:02</v>
      </c>
      <c r="R102" s="3" t="str">
        <f t="shared" si="50"/>
        <v>328 m</v>
      </c>
      <c r="S102" s="9" t="str">
        <f t="shared" si="56"/>
        <v>1:13</v>
      </c>
      <c r="T102" s="9" t="str">
        <f t="shared" si="57"/>
        <v>164 m</v>
      </c>
      <c r="U102" s="19" t="str">
        <f t="shared" si="58"/>
        <v>3.75x</v>
      </c>
      <c r="V102" s="10" t="str">
        <f t="shared" si="59"/>
        <v>150 m</v>
      </c>
      <c r="W102" s="10" t="str">
        <f t="shared" si="60"/>
        <v>0:23</v>
      </c>
      <c r="X102" s="10" t="str">
        <f t="shared" si="61"/>
        <v>52 m</v>
      </c>
    </row>
    <row r="103" spans="1:24">
      <c r="A103" s="5">
        <v>19.8</v>
      </c>
      <c r="B103" s="4">
        <f t="shared" si="42"/>
        <v>5.5</v>
      </c>
      <c r="C103" s="8" t="str">
        <f t="shared" si="43"/>
        <v>3:38</v>
      </c>
      <c r="D103" s="9" t="str">
        <f t="shared" si="44"/>
        <v>4:32</v>
      </c>
      <c r="E103" s="9" t="str">
        <f t="shared" si="45"/>
        <v>4:50</v>
      </c>
      <c r="F103" s="9" t="str">
        <f t="shared" si="46"/>
        <v>1650 m</v>
      </c>
      <c r="G103" s="9" t="str">
        <f t="shared" si="47"/>
        <v>1980 m</v>
      </c>
      <c r="H103" s="92" t="str">
        <f t="shared" si="48"/>
        <v>5818 m</v>
      </c>
      <c r="I103" s="10" t="str">
        <f t="shared" si="51"/>
        <v>3:58</v>
      </c>
      <c r="J103" s="10" t="str">
        <f t="shared" si="52"/>
        <v>4:58</v>
      </c>
      <c r="K103" s="10" t="str">
        <f t="shared" si="53"/>
        <v>5:18</v>
      </c>
      <c r="L103" s="10" t="str">
        <f t="shared" si="54"/>
        <v>1505 m</v>
      </c>
      <c r="M103" s="10" t="str">
        <f t="shared" si="55"/>
        <v>1806 m</v>
      </c>
      <c r="O103" s="5">
        <f>A103*MASPErcentage</f>
        <v>19.8</v>
      </c>
      <c r="P103" s="4">
        <f>B103*MASPErcentage</f>
        <v>5.5</v>
      </c>
      <c r="Q103" s="3" t="str">
        <f t="shared" si="49"/>
        <v>3:01</v>
      </c>
      <c r="R103" s="3" t="str">
        <f t="shared" si="50"/>
        <v>330 m</v>
      </c>
      <c r="S103" s="9" t="str">
        <f t="shared" si="56"/>
        <v>1:12</v>
      </c>
      <c r="T103" s="9" t="str">
        <f t="shared" si="57"/>
        <v>165 m</v>
      </c>
      <c r="U103" s="19" t="str">
        <f t="shared" si="58"/>
        <v>3.76x</v>
      </c>
      <c r="V103" s="10" t="str">
        <f t="shared" si="59"/>
        <v>151 m</v>
      </c>
      <c r="W103" s="10" t="str">
        <f t="shared" si="60"/>
        <v>0:23</v>
      </c>
      <c r="X103" s="10" t="str">
        <f t="shared" si="61"/>
        <v>52 m</v>
      </c>
    </row>
    <row r="104" spans="1:24">
      <c r="A104" s="5">
        <v>19.899999999999999</v>
      </c>
      <c r="B104" s="4">
        <f t="shared" si="42"/>
        <v>5.5277777777777777</v>
      </c>
      <c r="C104" s="8" t="str">
        <f t="shared" si="43"/>
        <v>3:37</v>
      </c>
      <c r="D104" s="9" t="str">
        <f t="shared" si="44"/>
        <v>4:31</v>
      </c>
      <c r="E104" s="9" t="str">
        <f t="shared" si="45"/>
        <v>4:49</v>
      </c>
      <c r="F104" s="9" t="str">
        <f t="shared" si="46"/>
        <v>1658 m</v>
      </c>
      <c r="G104" s="9" t="str">
        <f t="shared" si="47"/>
        <v>1990 m</v>
      </c>
      <c r="H104" s="92" t="str">
        <f t="shared" si="48"/>
        <v>5887 m</v>
      </c>
      <c r="I104" s="10" t="str">
        <f t="shared" si="51"/>
        <v>3:57</v>
      </c>
      <c r="J104" s="10" t="str">
        <f t="shared" si="52"/>
        <v>4:57</v>
      </c>
      <c r="K104" s="10" t="str">
        <f t="shared" si="53"/>
        <v>5:16</v>
      </c>
      <c r="L104" s="10" t="str">
        <f t="shared" si="54"/>
        <v>1512 m</v>
      </c>
      <c r="M104" s="10" t="str">
        <f t="shared" si="55"/>
        <v>1814 m</v>
      </c>
      <c r="O104" s="5">
        <f>A104*MASPErcentage</f>
        <v>19.899999999999999</v>
      </c>
      <c r="P104" s="4">
        <f>B104*MASPErcentage</f>
        <v>5.5277777777777777</v>
      </c>
      <c r="Q104" s="3" t="str">
        <f t="shared" si="49"/>
        <v>3:00</v>
      </c>
      <c r="R104" s="3" t="str">
        <f t="shared" si="50"/>
        <v>332 m</v>
      </c>
      <c r="S104" s="9" t="str">
        <f t="shared" si="56"/>
        <v>1:12</v>
      </c>
      <c r="T104" s="9" t="str">
        <f t="shared" si="57"/>
        <v>166 m</v>
      </c>
      <c r="U104" s="19" t="str">
        <f t="shared" si="58"/>
        <v>3.78x</v>
      </c>
      <c r="V104" s="10" t="str">
        <f t="shared" si="59"/>
        <v>151 m</v>
      </c>
      <c r="W104" s="10" t="str">
        <f t="shared" si="60"/>
        <v>0:23</v>
      </c>
      <c r="X104" s="10" t="str">
        <f t="shared" si="61"/>
        <v>53 m</v>
      </c>
    </row>
    <row r="105" spans="1:24">
      <c r="A105" s="5">
        <v>20</v>
      </c>
      <c r="B105" s="4">
        <f t="shared" si="42"/>
        <v>5.5555555555555554</v>
      </c>
      <c r="C105" s="8" t="str">
        <f t="shared" si="43"/>
        <v>3:36</v>
      </c>
      <c r="D105" s="9" t="str">
        <f t="shared" si="44"/>
        <v>4:30</v>
      </c>
      <c r="E105" s="9" t="str">
        <f t="shared" si="45"/>
        <v>4:48</v>
      </c>
      <c r="F105" s="9" t="str">
        <f t="shared" si="46"/>
        <v>1667 m</v>
      </c>
      <c r="G105" s="9" t="str">
        <f t="shared" si="47"/>
        <v>2000 m</v>
      </c>
      <c r="H105" s="92" t="str">
        <f t="shared" si="48"/>
        <v>5956 m</v>
      </c>
      <c r="I105" s="10" t="str">
        <f t="shared" si="51"/>
        <v>3:56</v>
      </c>
      <c r="J105" s="10" t="str">
        <f t="shared" si="52"/>
        <v>4:55</v>
      </c>
      <c r="K105" s="10" t="str">
        <f t="shared" si="53"/>
        <v>5:15</v>
      </c>
      <c r="L105" s="10" t="str">
        <f t="shared" si="54"/>
        <v>1519 m</v>
      </c>
      <c r="M105" s="10" t="str">
        <f t="shared" si="55"/>
        <v>1823 m</v>
      </c>
      <c r="O105" s="5">
        <f>A105*MASPErcentage</f>
        <v>20</v>
      </c>
      <c r="P105" s="4">
        <f>B105*MASPErcentage</f>
        <v>5.5555555555555554</v>
      </c>
      <c r="Q105" s="3" t="str">
        <f t="shared" si="49"/>
        <v>3:00</v>
      </c>
      <c r="R105" s="3" t="str">
        <f t="shared" si="50"/>
        <v>333 m</v>
      </c>
      <c r="S105" s="9" t="str">
        <f t="shared" si="56"/>
        <v>1:12</v>
      </c>
      <c r="T105" s="9" t="str">
        <f t="shared" si="57"/>
        <v>167 m</v>
      </c>
      <c r="U105" s="19" t="str">
        <f t="shared" si="58"/>
        <v>3.8x</v>
      </c>
      <c r="V105" s="10" t="str">
        <f t="shared" si="59"/>
        <v>152 m</v>
      </c>
      <c r="W105" s="10" t="str">
        <f t="shared" si="60"/>
        <v>0:23</v>
      </c>
      <c r="X105" s="10" t="str">
        <f t="shared" si="61"/>
        <v>53 m</v>
      </c>
    </row>
    <row r="106" spans="1:24">
      <c r="A106" s="5">
        <v>20.100000000000001</v>
      </c>
      <c r="B106" s="4">
        <f t="shared" si="42"/>
        <v>5.5833333333333339</v>
      </c>
      <c r="C106" s="8" t="str">
        <f t="shared" si="43"/>
        <v>3:34</v>
      </c>
      <c r="D106" s="9" t="str">
        <f t="shared" si="44"/>
        <v>4:28</v>
      </c>
      <c r="E106" s="9" t="str">
        <f t="shared" si="45"/>
        <v>4:46</v>
      </c>
      <c r="F106" s="9" t="str">
        <f t="shared" si="46"/>
        <v>1675 m</v>
      </c>
      <c r="G106" s="9" t="str">
        <f t="shared" si="47"/>
        <v>2010 m</v>
      </c>
      <c r="H106" s="92" t="str">
        <f t="shared" si="48"/>
        <v>6026 m</v>
      </c>
      <c r="I106" s="10" t="str">
        <f t="shared" si="51"/>
        <v>3:55</v>
      </c>
      <c r="J106" s="10" t="str">
        <f t="shared" si="52"/>
        <v>4:54</v>
      </c>
      <c r="K106" s="10" t="str">
        <f t="shared" si="53"/>
        <v>5:13</v>
      </c>
      <c r="L106" s="10" t="str">
        <f t="shared" si="54"/>
        <v>1526 m</v>
      </c>
      <c r="M106" s="10" t="str">
        <f t="shared" si="55"/>
        <v>1831 m</v>
      </c>
      <c r="O106" s="5">
        <f>A106*MASPErcentage</f>
        <v>20.100000000000001</v>
      </c>
      <c r="P106" s="4">
        <f>B106*MASPErcentage</f>
        <v>5.5833333333333339</v>
      </c>
      <c r="Q106" s="3" t="str">
        <f t="shared" si="49"/>
        <v>2:59</v>
      </c>
      <c r="R106" s="3" t="str">
        <f t="shared" si="50"/>
        <v>335 m</v>
      </c>
      <c r="S106" s="9" t="str">
        <f t="shared" si="56"/>
        <v>1:11</v>
      </c>
      <c r="T106" s="9" t="str">
        <f t="shared" si="57"/>
        <v>168 m</v>
      </c>
      <c r="U106" s="19" t="str">
        <f t="shared" si="58"/>
        <v>3.81x</v>
      </c>
      <c r="V106" s="10" t="str">
        <f t="shared" si="59"/>
        <v>153 m</v>
      </c>
      <c r="W106" s="10" t="str">
        <f t="shared" si="60"/>
        <v>0:22</v>
      </c>
      <c r="X106" s="10" t="str">
        <f t="shared" si="61"/>
        <v>53 m</v>
      </c>
    </row>
    <row r="107" spans="1:24">
      <c r="A107" s="5">
        <v>20.200000000000003</v>
      </c>
      <c r="B107" s="4">
        <f t="shared" si="42"/>
        <v>5.6111111111111116</v>
      </c>
      <c r="C107" s="8" t="str">
        <f t="shared" si="43"/>
        <v>3:33</v>
      </c>
      <c r="D107" s="9" t="str">
        <f t="shared" si="44"/>
        <v>4:27</v>
      </c>
      <c r="E107" s="9" t="str">
        <f t="shared" si="45"/>
        <v>4:45</v>
      </c>
      <c r="F107" s="9" t="str">
        <f t="shared" si="46"/>
        <v>1683 m</v>
      </c>
      <c r="G107" s="9" t="str">
        <f t="shared" si="47"/>
        <v>2020 m</v>
      </c>
      <c r="H107" s="92" t="str">
        <f t="shared" si="48"/>
        <v>6096 m</v>
      </c>
      <c r="I107" s="10" t="str">
        <f t="shared" si="51"/>
        <v>3:54</v>
      </c>
      <c r="J107" s="10" t="str">
        <f t="shared" si="52"/>
        <v>4:53</v>
      </c>
      <c r="K107" s="10" t="str">
        <f t="shared" si="53"/>
        <v>5:12</v>
      </c>
      <c r="L107" s="10" t="str">
        <f t="shared" si="54"/>
        <v>1533 m</v>
      </c>
      <c r="M107" s="10" t="str">
        <f t="shared" si="55"/>
        <v>1839 m</v>
      </c>
      <c r="O107" s="5">
        <f>A107*MASPErcentage</f>
        <v>20.200000000000003</v>
      </c>
      <c r="P107" s="4">
        <f>B107*MASPErcentage</f>
        <v>5.6111111111111116</v>
      </c>
      <c r="Q107" s="3" t="str">
        <f t="shared" si="49"/>
        <v>2:58</v>
      </c>
      <c r="R107" s="3" t="str">
        <f t="shared" si="50"/>
        <v>337 m</v>
      </c>
      <c r="S107" s="9" t="str">
        <f t="shared" si="56"/>
        <v>1:11</v>
      </c>
      <c r="T107" s="9" t="str">
        <f t="shared" si="57"/>
        <v>168 m</v>
      </c>
      <c r="U107" s="19" t="str">
        <f t="shared" si="58"/>
        <v>3.83x</v>
      </c>
      <c r="V107" s="10" t="str">
        <f t="shared" si="59"/>
        <v>153 m</v>
      </c>
      <c r="W107" s="10" t="str">
        <f t="shared" si="60"/>
        <v>0:22</v>
      </c>
      <c r="X107" s="10" t="str">
        <f t="shared" si="61"/>
        <v>53 m</v>
      </c>
    </row>
    <row r="108" spans="1:24">
      <c r="A108" s="5">
        <v>20.3</v>
      </c>
      <c r="B108" s="4">
        <f t="shared" si="42"/>
        <v>5.6388888888888893</v>
      </c>
      <c r="C108" s="8" t="str">
        <f t="shared" si="43"/>
        <v>3:32</v>
      </c>
      <c r="D108" s="9" t="str">
        <f t="shared" si="44"/>
        <v>4:26</v>
      </c>
      <c r="E108" s="9" t="str">
        <f t="shared" si="45"/>
        <v>4:43</v>
      </c>
      <c r="F108" s="9" t="str">
        <f t="shared" si="46"/>
        <v>1692 m</v>
      </c>
      <c r="G108" s="9" t="str">
        <f t="shared" si="47"/>
        <v>2030 m</v>
      </c>
      <c r="H108" s="92" t="str">
        <f t="shared" si="48"/>
        <v>6166 m</v>
      </c>
      <c r="I108" s="10" t="str">
        <f t="shared" si="51"/>
        <v>3:53</v>
      </c>
      <c r="J108" s="10" t="str">
        <f t="shared" si="52"/>
        <v>4:51</v>
      </c>
      <c r="K108" s="10" t="str">
        <f t="shared" si="53"/>
        <v>5:11</v>
      </c>
      <c r="L108" s="10" t="str">
        <f t="shared" si="54"/>
        <v>1540 m</v>
      </c>
      <c r="M108" s="10" t="str">
        <f t="shared" si="55"/>
        <v>1848 m</v>
      </c>
      <c r="O108" s="5">
        <f>A108*MASPErcentage</f>
        <v>20.3</v>
      </c>
      <c r="P108" s="4">
        <f>B108*MASPErcentage</f>
        <v>5.6388888888888893</v>
      </c>
      <c r="Q108" s="3" t="str">
        <f t="shared" si="49"/>
        <v>2:57</v>
      </c>
      <c r="R108" s="3" t="str">
        <f t="shared" si="50"/>
        <v>338 m</v>
      </c>
      <c r="S108" s="9" t="str">
        <f t="shared" si="56"/>
        <v>1:10</v>
      </c>
      <c r="T108" s="9" t="str">
        <f t="shared" si="57"/>
        <v>169 m</v>
      </c>
      <c r="U108" s="19" t="str">
        <f t="shared" si="58"/>
        <v>3.85x</v>
      </c>
      <c r="V108" s="10" t="str">
        <f t="shared" si="59"/>
        <v>154 m</v>
      </c>
      <c r="W108" s="10" t="str">
        <f t="shared" si="60"/>
        <v>0:22</v>
      </c>
      <c r="X108" s="10" t="str">
        <f t="shared" si="61"/>
        <v>54 m</v>
      </c>
    </row>
    <row r="109" spans="1:24">
      <c r="A109" s="5">
        <v>20.399999999999999</v>
      </c>
      <c r="B109" s="4">
        <f t="shared" si="42"/>
        <v>5.6666666666666661</v>
      </c>
      <c r="C109" s="8" t="str">
        <f t="shared" si="43"/>
        <v>3:31</v>
      </c>
      <c r="D109" s="9" t="str">
        <f t="shared" si="44"/>
        <v>4:24</v>
      </c>
      <c r="E109" s="9" t="str">
        <f t="shared" si="45"/>
        <v>4:42</v>
      </c>
      <c r="F109" s="9" t="str">
        <f t="shared" si="46"/>
        <v>1700 m</v>
      </c>
      <c r="G109" s="9" t="str">
        <f t="shared" si="47"/>
        <v>2040 m</v>
      </c>
      <c r="H109" s="92" t="str">
        <f t="shared" si="48"/>
        <v>6236 m</v>
      </c>
      <c r="I109" s="10" t="str">
        <f t="shared" si="51"/>
        <v>3:52</v>
      </c>
      <c r="J109" s="10" t="str">
        <f t="shared" si="52"/>
        <v>4:50</v>
      </c>
      <c r="K109" s="10" t="str">
        <f t="shared" si="53"/>
        <v>5:09</v>
      </c>
      <c r="L109" s="10" t="str">
        <f t="shared" si="54"/>
        <v>1547 m</v>
      </c>
      <c r="M109" s="10" t="str">
        <f t="shared" si="55"/>
        <v>1856 m</v>
      </c>
      <c r="O109" s="5">
        <f>A109*MASPErcentage</f>
        <v>20.399999999999999</v>
      </c>
      <c r="P109" s="4">
        <f>B109*MASPErcentage</f>
        <v>5.6666666666666661</v>
      </c>
      <c r="Q109" s="3" t="str">
        <f t="shared" si="49"/>
        <v>2:56</v>
      </c>
      <c r="R109" s="3" t="str">
        <f t="shared" si="50"/>
        <v>340 m</v>
      </c>
      <c r="S109" s="9" t="str">
        <f t="shared" si="56"/>
        <v>1:10</v>
      </c>
      <c r="T109" s="9" t="str">
        <f t="shared" si="57"/>
        <v>170 m</v>
      </c>
      <c r="U109" s="19" t="str">
        <f t="shared" si="58"/>
        <v>3.87x</v>
      </c>
      <c r="V109" s="10" t="str">
        <f t="shared" si="59"/>
        <v>155 m</v>
      </c>
      <c r="W109" s="10" t="str">
        <f t="shared" si="60"/>
        <v>0:22</v>
      </c>
      <c r="X109" s="10" t="str">
        <f t="shared" si="61"/>
        <v>54 m</v>
      </c>
    </row>
    <row r="110" spans="1:24">
      <c r="A110" s="5">
        <v>20.5</v>
      </c>
      <c r="B110" s="4">
        <f t="shared" si="42"/>
        <v>5.6944444444444446</v>
      </c>
      <c r="C110" s="8" t="str">
        <f t="shared" si="43"/>
        <v>3:30</v>
      </c>
      <c r="D110" s="9" t="str">
        <f t="shared" si="44"/>
        <v>4:23</v>
      </c>
      <c r="E110" s="9" t="str">
        <f t="shared" si="45"/>
        <v>4:40</v>
      </c>
      <c r="F110" s="9" t="str">
        <f t="shared" si="46"/>
        <v>1708 m</v>
      </c>
      <c r="G110" s="9" t="str">
        <f t="shared" si="47"/>
        <v>2050 m</v>
      </c>
      <c r="H110" s="92" t="str">
        <f t="shared" si="48"/>
        <v>6307 m</v>
      </c>
      <c r="I110" s="10" t="str">
        <f t="shared" si="51"/>
        <v>3:51</v>
      </c>
      <c r="J110" s="10" t="str">
        <f t="shared" si="52"/>
        <v>4:49</v>
      </c>
      <c r="K110" s="10" t="str">
        <f t="shared" si="53"/>
        <v>5:08</v>
      </c>
      <c r="L110" s="10" t="str">
        <f t="shared" si="54"/>
        <v>1554 m</v>
      </c>
      <c r="M110" s="10" t="str">
        <f t="shared" si="55"/>
        <v>1864 m</v>
      </c>
      <c r="O110" s="5">
        <f>A110*MASPErcentage</f>
        <v>20.5</v>
      </c>
      <c r="P110" s="4">
        <f>B110*MASPErcentage</f>
        <v>5.6944444444444446</v>
      </c>
      <c r="Q110" s="3" t="str">
        <f t="shared" si="49"/>
        <v>2:55</v>
      </c>
      <c r="R110" s="3" t="str">
        <f t="shared" si="50"/>
        <v>342 m</v>
      </c>
      <c r="S110" s="9" t="str">
        <f t="shared" si="56"/>
        <v>1:10</v>
      </c>
      <c r="T110" s="9" t="str">
        <f t="shared" si="57"/>
        <v>171 m</v>
      </c>
      <c r="U110" s="19" t="str">
        <f t="shared" si="58"/>
        <v>3.88x</v>
      </c>
      <c r="V110" s="10" t="str">
        <f t="shared" si="59"/>
        <v>155 m</v>
      </c>
      <c r="W110" s="10" t="str">
        <f t="shared" si="60"/>
        <v>0:22</v>
      </c>
      <c r="X110" s="10" t="str">
        <f t="shared" si="61"/>
        <v>54 m</v>
      </c>
    </row>
    <row r="111" spans="1:24">
      <c r="A111" s="5">
        <v>20.6</v>
      </c>
      <c r="B111" s="4">
        <f t="shared" si="42"/>
        <v>5.7222222222222223</v>
      </c>
      <c r="C111" s="8" t="str">
        <f t="shared" si="43"/>
        <v>3:29</v>
      </c>
      <c r="D111" s="9" t="str">
        <f t="shared" si="44"/>
        <v>4:22</v>
      </c>
      <c r="E111" s="9" t="str">
        <f t="shared" si="45"/>
        <v>4:39</v>
      </c>
      <c r="F111" s="9" t="str">
        <f t="shared" si="46"/>
        <v>1717 m</v>
      </c>
      <c r="G111" s="9" t="str">
        <f t="shared" si="47"/>
        <v>2060 m</v>
      </c>
      <c r="H111" s="92" t="str">
        <f t="shared" si="48"/>
        <v>6378 m</v>
      </c>
      <c r="I111" s="10" t="str">
        <f t="shared" si="51"/>
        <v>3:50</v>
      </c>
      <c r="J111" s="10" t="str">
        <f t="shared" si="52"/>
        <v>4:48</v>
      </c>
      <c r="K111" s="10" t="str">
        <f t="shared" si="53"/>
        <v>5:06</v>
      </c>
      <c r="L111" s="10" t="str">
        <f t="shared" si="54"/>
        <v>1560 m</v>
      </c>
      <c r="M111" s="10" t="str">
        <f t="shared" si="55"/>
        <v>1872 m</v>
      </c>
      <c r="O111" s="5">
        <f>A111*MASPErcentage</f>
        <v>20.6</v>
      </c>
      <c r="P111" s="4">
        <f>B111*MASPErcentage</f>
        <v>5.7222222222222223</v>
      </c>
      <c r="Q111" s="3" t="str">
        <f t="shared" si="49"/>
        <v>2:54</v>
      </c>
      <c r="R111" s="3" t="str">
        <f t="shared" si="50"/>
        <v>343 m</v>
      </c>
      <c r="S111" s="9" t="str">
        <f t="shared" si="56"/>
        <v>1:09</v>
      </c>
      <c r="T111" s="9" t="str">
        <f t="shared" si="57"/>
        <v>172 m</v>
      </c>
      <c r="U111" s="19" t="str">
        <f t="shared" si="58"/>
        <v>3.9x</v>
      </c>
      <c r="V111" s="10" t="str">
        <f t="shared" si="59"/>
        <v>156 m</v>
      </c>
      <c r="W111" s="10" t="str">
        <f t="shared" si="60"/>
        <v>0:22</v>
      </c>
      <c r="X111" s="10" t="str">
        <f t="shared" si="61"/>
        <v>55 m</v>
      </c>
    </row>
    <row r="112" spans="1:24">
      <c r="A112" s="5">
        <v>20.700000000000003</v>
      </c>
      <c r="B112" s="4">
        <f t="shared" si="42"/>
        <v>5.7500000000000009</v>
      </c>
      <c r="C112" s="8" t="str">
        <f t="shared" si="43"/>
        <v>3:28</v>
      </c>
      <c r="D112" s="9" t="str">
        <f t="shared" si="44"/>
        <v>4:20</v>
      </c>
      <c r="E112" s="9" t="str">
        <f t="shared" si="45"/>
        <v>4:38</v>
      </c>
      <c r="F112" s="9" t="str">
        <f t="shared" si="46"/>
        <v>1725 m</v>
      </c>
      <c r="G112" s="9" t="str">
        <f t="shared" si="47"/>
        <v>2070 m</v>
      </c>
      <c r="H112" s="92" t="str">
        <f t="shared" si="48"/>
        <v>6450 m</v>
      </c>
      <c r="I112" s="10" t="str">
        <f t="shared" si="51"/>
        <v>3:48</v>
      </c>
      <c r="J112" s="10" t="str">
        <f t="shared" si="52"/>
        <v>4:46</v>
      </c>
      <c r="K112" s="10" t="str">
        <f t="shared" si="53"/>
        <v>5:05</v>
      </c>
      <c r="L112" s="10" t="str">
        <f t="shared" si="54"/>
        <v>1567 m</v>
      </c>
      <c r="M112" s="10" t="str">
        <f t="shared" si="55"/>
        <v>1881 m</v>
      </c>
      <c r="O112" s="5">
        <f>A112*MASPErcentage</f>
        <v>20.700000000000003</v>
      </c>
      <c r="P112" s="4">
        <f>B112*MASPErcentage</f>
        <v>5.7500000000000009</v>
      </c>
      <c r="Q112" s="3" t="str">
        <f t="shared" si="49"/>
        <v>2:53</v>
      </c>
      <c r="R112" s="3" t="str">
        <f t="shared" si="50"/>
        <v>345 m</v>
      </c>
      <c r="S112" s="9" t="str">
        <f t="shared" si="56"/>
        <v>1:09</v>
      </c>
      <c r="T112" s="9" t="str">
        <f t="shared" si="57"/>
        <v>173 m</v>
      </c>
      <c r="U112" s="19" t="str">
        <f t="shared" si="58"/>
        <v>3.92x</v>
      </c>
      <c r="V112" s="10" t="str">
        <f t="shared" si="59"/>
        <v>157 m</v>
      </c>
      <c r="W112" s="10" t="str">
        <f t="shared" si="60"/>
        <v>0:22</v>
      </c>
      <c r="X112" s="10" t="str">
        <f t="shared" si="61"/>
        <v>55 m</v>
      </c>
    </row>
    <row r="113" spans="1:24">
      <c r="A113" s="5">
        <v>20.8</v>
      </c>
      <c r="B113" s="4">
        <f t="shared" si="42"/>
        <v>5.7777777777777777</v>
      </c>
      <c r="C113" s="8" t="str">
        <f t="shared" si="43"/>
        <v>3:27</v>
      </c>
      <c r="D113" s="9" t="str">
        <f t="shared" si="44"/>
        <v>4:19</v>
      </c>
      <c r="E113" s="9" t="str">
        <f t="shared" si="45"/>
        <v>4:36</v>
      </c>
      <c r="F113" s="9" t="str">
        <f t="shared" si="46"/>
        <v>1733 m</v>
      </c>
      <c r="G113" s="9" t="str">
        <f t="shared" si="47"/>
        <v>2080 m</v>
      </c>
      <c r="H113" s="92" t="str">
        <f t="shared" si="48"/>
        <v>6522 m</v>
      </c>
      <c r="I113" s="10" t="str">
        <f t="shared" si="51"/>
        <v>3:47</v>
      </c>
      <c r="J113" s="10" t="str">
        <f t="shared" si="52"/>
        <v>4:45</v>
      </c>
      <c r="K113" s="10" t="str">
        <f t="shared" si="53"/>
        <v>5:04</v>
      </c>
      <c r="L113" s="10" t="str">
        <f t="shared" si="54"/>
        <v>1574 m</v>
      </c>
      <c r="M113" s="10" t="str">
        <f t="shared" si="55"/>
        <v>1889 m</v>
      </c>
      <c r="O113" s="5">
        <f>A113*MASPErcentage</f>
        <v>20.8</v>
      </c>
      <c r="P113" s="4">
        <f>B113*MASPErcentage</f>
        <v>5.7777777777777777</v>
      </c>
      <c r="Q113" s="3" t="str">
        <f t="shared" si="49"/>
        <v>2:53</v>
      </c>
      <c r="R113" s="3" t="str">
        <f t="shared" si="50"/>
        <v>347 m</v>
      </c>
      <c r="S113" s="9" t="str">
        <f t="shared" si="56"/>
        <v>1:09</v>
      </c>
      <c r="T113" s="9" t="str">
        <f t="shared" si="57"/>
        <v>173 m</v>
      </c>
      <c r="U113" s="19" t="str">
        <f t="shared" si="58"/>
        <v>3.94x</v>
      </c>
      <c r="V113" s="10" t="str">
        <f t="shared" si="59"/>
        <v>157 m</v>
      </c>
      <c r="W113" s="10" t="str">
        <f t="shared" si="60"/>
        <v>0:22</v>
      </c>
      <c r="X113" s="10" t="str">
        <f t="shared" si="61"/>
        <v>55 m</v>
      </c>
    </row>
    <row r="114" spans="1:24">
      <c r="A114" s="5">
        <v>20.9</v>
      </c>
      <c r="B114" s="4">
        <f t="shared" si="42"/>
        <v>5.8055555555555554</v>
      </c>
      <c r="C114" s="8" t="str">
        <f t="shared" si="43"/>
        <v>3:26</v>
      </c>
      <c r="D114" s="9" t="str">
        <f t="shared" si="44"/>
        <v>4:18</v>
      </c>
      <c r="E114" s="9" t="str">
        <f t="shared" si="45"/>
        <v>4:35</v>
      </c>
      <c r="F114" s="9" t="str">
        <f t="shared" si="46"/>
        <v>1742 m</v>
      </c>
      <c r="G114" s="9" t="str">
        <f t="shared" si="47"/>
        <v>2090 m</v>
      </c>
      <c r="H114" s="92" t="str">
        <f t="shared" si="48"/>
        <v>6594 m</v>
      </c>
      <c r="I114" s="10" t="str">
        <f t="shared" si="51"/>
        <v>3:46</v>
      </c>
      <c r="J114" s="10" t="str">
        <f t="shared" si="52"/>
        <v>4:44</v>
      </c>
      <c r="K114" s="10" t="str">
        <f t="shared" si="53"/>
        <v>5:02</v>
      </c>
      <c r="L114" s="10" t="str">
        <f t="shared" si="54"/>
        <v>1581 m</v>
      </c>
      <c r="M114" s="10" t="str">
        <f t="shared" si="55"/>
        <v>1897 m</v>
      </c>
      <c r="O114" s="5">
        <f>A114*MASPErcentage</f>
        <v>20.9</v>
      </c>
      <c r="P114" s="4">
        <f>B114*MASPErcentage</f>
        <v>5.8055555555555554</v>
      </c>
      <c r="Q114" s="3" t="str">
        <f t="shared" si="49"/>
        <v>2:52</v>
      </c>
      <c r="R114" s="3" t="str">
        <f t="shared" si="50"/>
        <v>348 m</v>
      </c>
      <c r="S114" s="9" t="str">
        <f t="shared" si="56"/>
        <v>1:08</v>
      </c>
      <c r="T114" s="9" t="str">
        <f t="shared" si="57"/>
        <v>174 m</v>
      </c>
      <c r="U114" s="19" t="str">
        <f t="shared" si="58"/>
        <v>3.95x</v>
      </c>
      <c r="V114" s="10" t="str">
        <f t="shared" si="59"/>
        <v>158 m</v>
      </c>
      <c r="W114" s="10" t="str">
        <f t="shared" si="60"/>
        <v>0:22</v>
      </c>
      <c r="X114" s="10" t="str">
        <f t="shared" si="61"/>
        <v>55 m</v>
      </c>
    </row>
    <row r="115" spans="1:24">
      <c r="A115" s="5">
        <v>21</v>
      </c>
      <c r="B115" s="4">
        <f t="shared" si="42"/>
        <v>5.833333333333333</v>
      </c>
      <c r="C115" s="8" t="str">
        <f t="shared" si="43"/>
        <v>3:25</v>
      </c>
      <c r="D115" s="9" t="str">
        <f t="shared" si="44"/>
        <v>4:17</v>
      </c>
      <c r="E115" s="9" t="str">
        <f t="shared" si="45"/>
        <v>4:34</v>
      </c>
      <c r="F115" s="9" t="str">
        <f t="shared" si="46"/>
        <v>1750 m</v>
      </c>
      <c r="G115" s="9" t="str">
        <f t="shared" si="47"/>
        <v>2100 m</v>
      </c>
      <c r="H115" s="92" t="str">
        <f t="shared" si="48"/>
        <v>6666 m</v>
      </c>
      <c r="I115" s="10" t="str">
        <f t="shared" si="51"/>
        <v>3:46</v>
      </c>
      <c r="J115" s="10" t="str">
        <f t="shared" si="52"/>
        <v>4:43</v>
      </c>
      <c r="K115" s="10" t="str">
        <f t="shared" si="53"/>
        <v>5:01</v>
      </c>
      <c r="L115" s="10" t="str">
        <f t="shared" si="54"/>
        <v>1588 m</v>
      </c>
      <c r="M115" s="10" t="str">
        <f t="shared" si="55"/>
        <v>1905 m</v>
      </c>
      <c r="O115" s="5">
        <f>A115*MASPErcentage</f>
        <v>21</v>
      </c>
      <c r="P115" s="4">
        <f>B115*MASPErcentage</f>
        <v>5.833333333333333</v>
      </c>
      <c r="Q115" s="3" t="str">
        <f t="shared" si="49"/>
        <v>2:51</v>
      </c>
      <c r="R115" s="3" t="str">
        <f t="shared" si="50"/>
        <v>350 m</v>
      </c>
      <c r="S115" s="9" t="str">
        <f t="shared" si="56"/>
        <v>1:08</v>
      </c>
      <c r="T115" s="9" t="str">
        <f t="shared" si="57"/>
        <v>175 m</v>
      </c>
      <c r="U115" s="19" t="str">
        <f t="shared" si="58"/>
        <v>3.97x</v>
      </c>
      <c r="V115" s="10" t="str">
        <f t="shared" si="59"/>
        <v>159 m</v>
      </c>
      <c r="W115" s="10" t="str">
        <f t="shared" si="60"/>
        <v>0:21</v>
      </c>
      <c r="X115" s="10" t="str">
        <f t="shared" si="61"/>
        <v>56 m</v>
      </c>
    </row>
    <row r="116" spans="1:24">
      <c r="A116" s="5">
        <v>21.1</v>
      </c>
      <c r="B116" s="4">
        <f t="shared" si="42"/>
        <v>5.8611111111111116</v>
      </c>
      <c r="C116" s="8" t="str">
        <f t="shared" si="43"/>
        <v>3:24</v>
      </c>
      <c r="D116" s="9" t="str">
        <f t="shared" si="44"/>
        <v>4:15</v>
      </c>
      <c r="E116" s="9" t="str">
        <f t="shared" si="45"/>
        <v>4:32</v>
      </c>
      <c r="F116" s="9" t="str">
        <f t="shared" si="46"/>
        <v>1758 m</v>
      </c>
      <c r="G116" s="9" t="str">
        <f t="shared" si="47"/>
        <v>2110 m</v>
      </c>
      <c r="H116" s="92" t="str">
        <f t="shared" si="48"/>
        <v>6739 m</v>
      </c>
      <c r="I116" s="10" t="str">
        <f t="shared" si="51"/>
        <v>3:45</v>
      </c>
      <c r="J116" s="10" t="str">
        <f t="shared" si="52"/>
        <v>4:41</v>
      </c>
      <c r="K116" s="10" t="str">
        <f t="shared" si="53"/>
        <v>5:00</v>
      </c>
      <c r="L116" s="10" t="str">
        <f t="shared" si="54"/>
        <v>1595 m</v>
      </c>
      <c r="M116" s="10" t="str">
        <f t="shared" si="55"/>
        <v>1914 m</v>
      </c>
      <c r="O116" s="5">
        <f>A116*MASPErcentage</f>
        <v>21.1</v>
      </c>
      <c r="P116" s="4">
        <f>B116*MASPErcentage</f>
        <v>5.8611111111111116</v>
      </c>
      <c r="Q116" s="3" t="str">
        <f t="shared" si="49"/>
        <v>2:50</v>
      </c>
      <c r="R116" s="3" t="str">
        <f t="shared" si="50"/>
        <v>352 m</v>
      </c>
      <c r="S116" s="9" t="str">
        <f t="shared" si="56"/>
        <v>1:08</v>
      </c>
      <c r="T116" s="9" t="str">
        <f t="shared" si="57"/>
        <v>176 m</v>
      </c>
      <c r="U116" s="19" t="str">
        <f t="shared" si="58"/>
        <v>3.99x</v>
      </c>
      <c r="V116" s="10" t="str">
        <f t="shared" si="59"/>
        <v>159 m</v>
      </c>
      <c r="W116" s="10" t="str">
        <f t="shared" si="60"/>
        <v>0:21</v>
      </c>
      <c r="X116" s="10" t="str">
        <f t="shared" si="61"/>
        <v>56 m</v>
      </c>
    </row>
    <row r="117" spans="1:24">
      <c r="A117" s="5">
        <v>21.200000000000003</v>
      </c>
      <c r="B117" s="4">
        <f t="shared" si="42"/>
        <v>5.8888888888888893</v>
      </c>
      <c r="C117" s="8" t="str">
        <f t="shared" si="43"/>
        <v>3:23</v>
      </c>
      <c r="D117" s="9" t="str">
        <f t="shared" si="44"/>
        <v>4:14</v>
      </c>
      <c r="E117" s="9" t="str">
        <f t="shared" si="45"/>
        <v>4:31</v>
      </c>
      <c r="F117" s="9" t="str">
        <f t="shared" si="46"/>
        <v>1767 m</v>
      </c>
      <c r="G117" s="9" t="str">
        <f t="shared" si="47"/>
        <v>2120 m</v>
      </c>
      <c r="H117" s="92" t="str">
        <f t="shared" si="48"/>
        <v>6812 m</v>
      </c>
      <c r="I117" s="10" t="str">
        <f t="shared" si="51"/>
        <v>3:44</v>
      </c>
      <c r="J117" s="10" t="str">
        <f t="shared" si="52"/>
        <v>4:40</v>
      </c>
      <c r="K117" s="10" t="str">
        <f t="shared" si="53"/>
        <v>4:58</v>
      </c>
      <c r="L117" s="10" t="str">
        <f t="shared" si="54"/>
        <v>1602 m</v>
      </c>
      <c r="M117" s="10" t="str">
        <f t="shared" si="55"/>
        <v>1922 m</v>
      </c>
      <c r="O117" s="5">
        <f>A117*MASPErcentage</f>
        <v>21.200000000000003</v>
      </c>
      <c r="P117" s="4">
        <f>B117*MASPErcentage</f>
        <v>5.8888888888888893</v>
      </c>
      <c r="Q117" s="3" t="str">
        <f t="shared" si="49"/>
        <v>2:49</v>
      </c>
      <c r="R117" s="3" t="str">
        <f t="shared" si="50"/>
        <v>353 m</v>
      </c>
      <c r="S117" s="9" t="str">
        <f t="shared" si="56"/>
        <v>1:07</v>
      </c>
      <c r="T117" s="9" t="str">
        <f t="shared" si="57"/>
        <v>177 m</v>
      </c>
      <c r="U117" s="19" t="str">
        <f t="shared" si="58"/>
        <v>4x</v>
      </c>
      <c r="V117" s="10" t="str">
        <f t="shared" si="59"/>
        <v>160 m</v>
      </c>
      <c r="W117" s="10" t="str">
        <f t="shared" si="60"/>
        <v>0:21</v>
      </c>
      <c r="X117" s="10" t="str">
        <f t="shared" si="61"/>
        <v>56 m</v>
      </c>
    </row>
    <row r="118" spans="1:24">
      <c r="A118" s="5">
        <v>21.3</v>
      </c>
      <c r="B118" s="4">
        <f t="shared" si="42"/>
        <v>5.916666666666667</v>
      </c>
      <c r="C118" s="8" t="str">
        <f t="shared" si="43"/>
        <v>3:22</v>
      </c>
      <c r="D118" s="9" t="str">
        <f t="shared" si="44"/>
        <v>4:13</v>
      </c>
      <c r="E118" s="9" t="str">
        <f t="shared" si="45"/>
        <v>4:30</v>
      </c>
      <c r="F118" s="9" t="str">
        <f t="shared" si="46"/>
        <v>1775 m</v>
      </c>
      <c r="G118" s="9" t="str">
        <f t="shared" si="47"/>
        <v>2130 m</v>
      </c>
      <c r="H118" s="92" t="str">
        <f t="shared" si="48"/>
        <v>6885 m</v>
      </c>
      <c r="I118" s="10" t="str">
        <f t="shared" si="51"/>
        <v>3:43</v>
      </c>
      <c r="J118" s="10" t="str">
        <f t="shared" si="52"/>
        <v>4:39</v>
      </c>
      <c r="K118" s="10" t="str">
        <f t="shared" si="53"/>
        <v>4:57</v>
      </c>
      <c r="L118" s="10" t="str">
        <f t="shared" si="54"/>
        <v>1608 m</v>
      </c>
      <c r="M118" s="10" t="str">
        <f t="shared" si="55"/>
        <v>1930 m</v>
      </c>
      <c r="O118" s="5">
        <f>A118*MASPErcentage</f>
        <v>21.3</v>
      </c>
      <c r="P118" s="4">
        <f>B118*MASPErcentage</f>
        <v>5.916666666666667</v>
      </c>
      <c r="Q118" s="3" t="str">
        <f t="shared" si="49"/>
        <v>2:49</v>
      </c>
      <c r="R118" s="3" t="str">
        <f t="shared" si="50"/>
        <v>355 m</v>
      </c>
      <c r="S118" s="9" t="str">
        <f t="shared" si="56"/>
        <v>1:07</v>
      </c>
      <c r="T118" s="9" t="str">
        <f t="shared" si="57"/>
        <v>178 m</v>
      </c>
      <c r="U118" s="19" t="str">
        <f t="shared" si="58"/>
        <v>4.02x</v>
      </c>
      <c r="V118" s="10" t="str">
        <f t="shared" si="59"/>
        <v>161 m</v>
      </c>
      <c r="W118" s="10" t="str">
        <f t="shared" si="60"/>
        <v>0:21</v>
      </c>
      <c r="X118" s="10" t="str">
        <f t="shared" si="61"/>
        <v>56 m</v>
      </c>
    </row>
    <row r="119" spans="1:24">
      <c r="A119" s="5">
        <v>21.4</v>
      </c>
      <c r="B119" s="4">
        <f t="shared" si="42"/>
        <v>5.9444444444444438</v>
      </c>
      <c r="C119" s="8" t="str">
        <f t="shared" si="43"/>
        <v>3:21</v>
      </c>
      <c r="D119" s="9" t="str">
        <f t="shared" si="44"/>
        <v>4:12</v>
      </c>
      <c r="E119" s="9" t="str">
        <f t="shared" si="45"/>
        <v>4:29</v>
      </c>
      <c r="F119" s="9" t="str">
        <f t="shared" si="46"/>
        <v>1783 m</v>
      </c>
      <c r="G119" s="9" t="str">
        <f t="shared" si="47"/>
        <v>2140 m</v>
      </c>
      <c r="H119" s="92" t="str">
        <f t="shared" si="48"/>
        <v>6959 m</v>
      </c>
      <c r="I119" s="10" t="str">
        <f t="shared" si="51"/>
        <v>3:42</v>
      </c>
      <c r="J119" s="10" t="str">
        <f t="shared" si="52"/>
        <v>4:38</v>
      </c>
      <c r="K119" s="10" t="str">
        <f t="shared" si="53"/>
        <v>4:56</v>
      </c>
      <c r="L119" s="10" t="str">
        <f t="shared" si="54"/>
        <v>1615 m</v>
      </c>
      <c r="M119" s="10" t="str">
        <f t="shared" si="55"/>
        <v>1938 m</v>
      </c>
      <c r="O119" s="5">
        <f>A119*MASPErcentage</f>
        <v>21.4</v>
      </c>
      <c r="P119" s="4">
        <f>B119*MASPErcentage</f>
        <v>5.9444444444444438</v>
      </c>
      <c r="Q119" s="3" t="str">
        <f t="shared" si="49"/>
        <v>2:48</v>
      </c>
      <c r="R119" s="3" t="str">
        <f t="shared" si="50"/>
        <v>357 m</v>
      </c>
      <c r="S119" s="9" t="str">
        <f t="shared" si="56"/>
        <v>1:07</v>
      </c>
      <c r="T119" s="9" t="str">
        <f t="shared" si="57"/>
        <v>178 m</v>
      </c>
      <c r="U119" s="19" t="str">
        <f t="shared" si="58"/>
        <v>4.04x</v>
      </c>
      <c r="V119" s="10" t="str">
        <f t="shared" si="59"/>
        <v>162 m</v>
      </c>
      <c r="W119" s="10" t="str">
        <f t="shared" si="60"/>
        <v>0:21</v>
      </c>
      <c r="X119" s="10" t="str">
        <f t="shared" si="61"/>
        <v>57 m</v>
      </c>
    </row>
    <row r="120" spans="1:24">
      <c r="A120" s="5">
        <v>21.5</v>
      </c>
      <c r="B120" s="4">
        <f t="shared" si="42"/>
        <v>5.9722222222222223</v>
      </c>
      <c r="C120" s="8" t="str">
        <f t="shared" si="43"/>
        <v>3:20</v>
      </c>
      <c r="D120" s="9" t="str">
        <f t="shared" si="44"/>
        <v>4:11</v>
      </c>
      <c r="E120" s="9" t="str">
        <f t="shared" si="45"/>
        <v>4:27</v>
      </c>
      <c r="F120" s="9" t="str">
        <f t="shared" si="46"/>
        <v>1792 m</v>
      </c>
      <c r="G120" s="9" t="str">
        <f t="shared" si="47"/>
        <v>2150 m</v>
      </c>
      <c r="H120" s="92" t="str">
        <f t="shared" si="48"/>
        <v>7033 m</v>
      </c>
      <c r="I120" s="10" t="str">
        <f t="shared" si="51"/>
        <v>3:41</v>
      </c>
      <c r="J120" s="10" t="str">
        <f t="shared" si="52"/>
        <v>4:37</v>
      </c>
      <c r="K120" s="10" t="str">
        <f t="shared" si="53"/>
        <v>4:55</v>
      </c>
      <c r="L120" s="10" t="str">
        <f t="shared" si="54"/>
        <v>1622 m</v>
      </c>
      <c r="M120" s="10" t="str">
        <f t="shared" si="55"/>
        <v>1947 m</v>
      </c>
      <c r="O120" s="5">
        <f>A120*MASPErcentage</f>
        <v>21.5</v>
      </c>
      <c r="P120" s="4">
        <f>B120*MASPErcentage</f>
        <v>5.9722222222222223</v>
      </c>
      <c r="Q120" s="3" t="str">
        <f t="shared" si="49"/>
        <v>2:47</v>
      </c>
      <c r="R120" s="3" t="str">
        <f t="shared" si="50"/>
        <v>358 m</v>
      </c>
      <c r="S120" s="9" t="str">
        <f t="shared" si="56"/>
        <v>1:06</v>
      </c>
      <c r="T120" s="9" t="str">
        <f t="shared" si="57"/>
        <v>179 m</v>
      </c>
      <c r="U120" s="19" t="str">
        <f t="shared" si="58"/>
        <v>4.06x</v>
      </c>
      <c r="V120" s="10" t="str">
        <f t="shared" si="59"/>
        <v>162 m</v>
      </c>
      <c r="W120" s="10" t="str">
        <f t="shared" si="60"/>
        <v>0:21</v>
      </c>
      <c r="X120" s="10" t="str">
        <f t="shared" si="61"/>
        <v>57 m</v>
      </c>
    </row>
    <row r="121" spans="1:24">
      <c r="A121" s="5">
        <v>21.6</v>
      </c>
      <c r="B121" s="4">
        <f t="shared" si="42"/>
        <v>6</v>
      </c>
      <c r="C121" s="8" t="str">
        <f t="shared" si="43"/>
        <v>3:20</v>
      </c>
      <c r="D121" s="9" t="str">
        <f t="shared" si="44"/>
        <v>4:10</v>
      </c>
      <c r="E121" s="9" t="str">
        <f t="shared" si="45"/>
        <v>4:26</v>
      </c>
      <c r="F121" s="9" t="str">
        <f t="shared" si="46"/>
        <v>1800 m</v>
      </c>
      <c r="G121" s="9" t="str">
        <f t="shared" si="47"/>
        <v>2160 m</v>
      </c>
      <c r="H121" s="92" t="str">
        <f t="shared" si="48"/>
        <v>7108 m</v>
      </c>
      <c r="I121" s="10" t="str">
        <f t="shared" si="51"/>
        <v>3:40</v>
      </c>
      <c r="J121" s="10" t="str">
        <f t="shared" si="52"/>
        <v>4:35</v>
      </c>
      <c r="K121" s="10" t="str">
        <f t="shared" si="53"/>
        <v>4:53</v>
      </c>
      <c r="L121" s="10" t="str">
        <f t="shared" si="54"/>
        <v>1629 m</v>
      </c>
      <c r="M121" s="10" t="str">
        <f t="shared" si="55"/>
        <v>1955 m</v>
      </c>
      <c r="O121" s="5">
        <f>A121*MASPErcentage</f>
        <v>21.6</v>
      </c>
      <c r="P121" s="4">
        <f>B121*MASPErcentage</f>
        <v>6</v>
      </c>
      <c r="Q121" s="3" t="str">
        <f t="shared" si="49"/>
        <v>2:46</v>
      </c>
      <c r="R121" s="3" t="str">
        <f t="shared" si="50"/>
        <v>360 m</v>
      </c>
      <c r="S121" s="9" t="str">
        <f t="shared" si="56"/>
        <v>1:06</v>
      </c>
      <c r="T121" s="9" t="str">
        <f t="shared" si="57"/>
        <v>180 m</v>
      </c>
      <c r="U121" s="19" t="str">
        <f t="shared" si="58"/>
        <v>4.07x</v>
      </c>
      <c r="V121" s="10" t="str">
        <f t="shared" si="59"/>
        <v>163 m</v>
      </c>
      <c r="W121" s="10" t="str">
        <f t="shared" si="60"/>
        <v>0:21</v>
      </c>
      <c r="X121" s="10" t="str">
        <f t="shared" si="61"/>
        <v>57 m</v>
      </c>
    </row>
    <row r="122" spans="1:24">
      <c r="A122" s="5">
        <v>21.700000000000003</v>
      </c>
      <c r="B122" s="4">
        <f t="shared" si="42"/>
        <v>6.0277777777777786</v>
      </c>
      <c r="C122" s="8" t="str">
        <f t="shared" si="43"/>
        <v>3:19</v>
      </c>
      <c r="D122" s="9" t="str">
        <f t="shared" si="44"/>
        <v>4:08</v>
      </c>
      <c r="E122" s="9" t="str">
        <f t="shared" si="45"/>
        <v>4:25</v>
      </c>
      <c r="F122" s="9" t="str">
        <f t="shared" si="46"/>
        <v>1808 m</v>
      </c>
      <c r="G122" s="9" t="str">
        <f t="shared" si="47"/>
        <v>2170 m</v>
      </c>
      <c r="H122" s="92" t="str">
        <f t="shared" si="48"/>
        <v>7182 m</v>
      </c>
      <c r="I122" s="10" t="str">
        <f t="shared" si="51"/>
        <v>3:39</v>
      </c>
      <c r="J122" s="10" t="str">
        <f t="shared" si="52"/>
        <v>4:34</v>
      </c>
      <c r="K122" s="10" t="str">
        <f t="shared" si="53"/>
        <v>4:52</v>
      </c>
      <c r="L122" s="10" t="str">
        <f t="shared" si="54"/>
        <v>1636 m</v>
      </c>
      <c r="M122" s="10" t="str">
        <f t="shared" si="55"/>
        <v>1963 m</v>
      </c>
      <c r="O122" s="5">
        <f>A122*MASPErcentage</f>
        <v>21.700000000000003</v>
      </c>
      <c r="P122" s="4">
        <f>B122*MASPErcentage</f>
        <v>6.0277777777777786</v>
      </c>
      <c r="Q122" s="3" t="str">
        <f t="shared" si="49"/>
        <v>2:45</v>
      </c>
      <c r="R122" s="3" t="str">
        <f t="shared" si="50"/>
        <v>362 m</v>
      </c>
      <c r="S122" s="9" t="str">
        <f t="shared" si="56"/>
        <v>1:06</v>
      </c>
      <c r="T122" s="9" t="str">
        <f t="shared" si="57"/>
        <v>181 m</v>
      </c>
      <c r="U122" s="19" t="str">
        <f t="shared" si="58"/>
        <v>4.09x</v>
      </c>
      <c r="V122" s="10" t="str">
        <f t="shared" si="59"/>
        <v>164 m</v>
      </c>
      <c r="W122" s="10" t="str">
        <f t="shared" si="60"/>
        <v>0:21</v>
      </c>
      <c r="X122" s="10" t="str">
        <f t="shared" si="61"/>
        <v>57 m</v>
      </c>
    </row>
    <row r="123" spans="1:24">
      <c r="A123" s="5">
        <v>21.8</v>
      </c>
      <c r="B123" s="4">
        <f t="shared" si="42"/>
        <v>6.0555555555555554</v>
      </c>
      <c r="C123" s="8" t="str">
        <f t="shared" si="43"/>
        <v>3:18</v>
      </c>
      <c r="D123" s="9" t="str">
        <f t="shared" si="44"/>
        <v>4:07</v>
      </c>
      <c r="E123" s="9" t="str">
        <f t="shared" si="45"/>
        <v>4:24</v>
      </c>
      <c r="F123" s="9" t="str">
        <f t="shared" si="46"/>
        <v>1817 m</v>
      </c>
      <c r="G123" s="9" t="str">
        <f t="shared" si="47"/>
        <v>2180 m</v>
      </c>
      <c r="H123" s="92" t="str">
        <f t="shared" si="48"/>
        <v>7258 m</v>
      </c>
      <c r="I123" s="10" t="str">
        <f t="shared" si="51"/>
        <v>3:38</v>
      </c>
      <c r="J123" s="10" t="str">
        <f t="shared" si="52"/>
        <v>4:33</v>
      </c>
      <c r="K123" s="10" t="str">
        <f t="shared" si="53"/>
        <v>4:51</v>
      </c>
      <c r="L123" s="10" t="str">
        <f t="shared" si="54"/>
        <v>1643 m</v>
      </c>
      <c r="M123" s="10" t="str">
        <f t="shared" si="55"/>
        <v>1971 m</v>
      </c>
      <c r="O123" s="5">
        <f>A123*MASPErcentage</f>
        <v>21.8</v>
      </c>
      <c r="P123" s="4">
        <f>B123*MASPErcentage</f>
        <v>6.0555555555555554</v>
      </c>
      <c r="Q123" s="3" t="str">
        <f t="shared" si="49"/>
        <v>2:45</v>
      </c>
      <c r="R123" s="3" t="str">
        <f t="shared" si="50"/>
        <v>363 m</v>
      </c>
      <c r="S123" s="9" t="str">
        <f t="shared" si="56"/>
        <v>1:06</v>
      </c>
      <c r="T123" s="9" t="str">
        <f t="shared" si="57"/>
        <v>182 m</v>
      </c>
      <c r="U123" s="19" t="str">
        <f t="shared" si="58"/>
        <v>4.11x</v>
      </c>
      <c r="V123" s="10" t="str">
        <f t="shared" si="59"/>
        <v>164 m</v>
      </c>
      <c r="W123" s="10" t="str">
        <f t="shared" si="60"/>
        <v>0:21</v>
      </c>
      <c r="X123" s="10" t="str">
        <f t="shared" si="61"/>
        <v>58 m</v>
      </c>
    </row>
    <row r="124" spans="1:24">
      <c r="A124" s="5">
        <v>21.9</v>
      </c>
      <c r="B124" s="4">
        <f t="shared" si="42"/>
        <v>6.083333333333333</v>
      </c>
      <c r="C124" s="8" t="str">
        <f t="shared" si="43"/>
        <v>3:17</v>
      </c>
      <c r="D124" s="9" t="str">
        <f t="shared" si="44"/>
        <v>4:06</v>
      </c>
      <c r="E124" s="9" t="str">
        <f t="shared" si="45"/>
        <v>4:23</v>
      </c>
      <c r="F124" s="9" t="str">
        <f t="shared" si="46"/>
        <v>1825 m</v>
      </c>
      <c r="G124" s="9" t="str">
        <f t="shared" si="47"/>
        <v>2190 m</v>
      </c>
      <c r="H124" s="92" t="str">
        <f t="shared" si="48"/>
        <v>7333 m</v>
      </c>
      <c r="I124" s="10" t="str">
        <f t="shared" si="51"/>
        <v>3:37</v>
      </c>
      <c r="J124" s="10" t="str">
        <f t="shared" si="52"/>
        <v>4:32</v>
      </c>
      <c r="K124" s="10" t="str">
        <f t="shared" si="53"/>
        <v>4:50</v>
      </c>
      <c r="L124" s="10" t="str">
        <f t="shared" si="54"/>
        <v>1649 m</v>
      </c>
      <c r="M124" s="10" t="str">
        <f t="shared" si="55"/>
        <v>1979 m</v>
      </c>
      <c r="O124" s="5">
        <f>A124*MASPErcentage</f>
        <v>21.9</v>
      </c>
      <c r="P124" s="4">
        <f>B124*MASPErcentage</f>
        <v>6.083333333333333</v>
      </c>
      <c r="Q124" s="3" t="str">
        <f t="shared" si="49"/>
        <v>2:44</v>
      </c>
      <c r="R124" s="3" t="str">
        <f t="shared" si="50"/>
        <v>365 m</v>
      </c>
      <c r="S124" s="9" t="str">
        <f t="shared" si="56"/>
        <v>1:05</v>
      </c>
      <c r="T124" s="9" t="str">
        <f t="shared" si="57"/>
        <v>183 m</v>
      </c>
      <c r="U124" s="19" t="str">
        <f t="shared" si="58"/>
        <v>4.12x</v>
      </c>
      <c r="V124" s="10" t="str">
        <f t="shared" si="59"/>
        <v>165 m</v>
      </c>
      <c r="W124" s="10" t="str">
        <f t="shared" si="60"/>
        <v>0:21</v>
      </c>
      <c r="X124" s="10" t="str">
        <f t="shared" si="61"/>
        <v>58 m</v>
      </c>
    </row>
    <row r="125" spans="1:24">
      <c r="A125" s="5">
        <v>22</v>
      </c>
      <c r="B125" s="4">
        <f t="shared" si="42"/>
        <v>6.1111111111111107</v>
      </c>
      <c r="C125" s="8" t="str">
        <f t="shared" si="43"/>
        <v>3:16</v>
      </c>
      <c r="D125" s="9" t="str">
        <f t="shared" si="44"/>
        <v>4:05</v>
      </c>
      <c r="E125" s="9" t="str">
        <f t="shared" si="45"/>
        <v>4:21</v>
      </c>
      <c r="F125" s="9" t="str">
        <f t="shared" si="46"/>
        <v>1833 m</v>
      </c>
      <c r="G125" s="9" t="str">
        <f t="shared" si="47"/>
        <v>2200 m</v>
      </c>
      <c r="H125" s="92" t="str">
        <f t="shared" si="48"/>
        <v>7409 m</v>
      </c>
      <c r="I125" s="10" t="str">
        <f t="shared" si="51"/>
        <v>3:36</v>
      </c>
      <c r="J125" s="10" t="str">
        <f t="shared" si="52"/>
        <v>4:31</v>
      </c>
      <c r="K125" s="10" t="str">
        <f t="shared" si="53"/>
        <v>4:49</v>
      </c>
      <c r="L125" s="10" t="str">
        <f t="shared" si="54"/>
        <v>1656 m</v>
      </c>
      <c r="M125" s="10" t="str">
        <f t="shared" si="55"/>
        <v>1987 m</v>
      </c>
      <c r="O125" s="5">
        <f>A125*MASPErcentage</f>
        <v>22</v>
      </c>
      <c r="P125" s="4">
        <f>B125*MASPErcentage</f>
        <v>6.1111111111111107</v>
      </c>
      <c r="Q125" s="3" t="str">
        <f t="shared" si="49"/>
        <v>2:43</v>
      </c>
      <c r="R125" s="3" t="str">
        <f t="shared" si="50"/>
        <v>367 m</v>
      </c>
      <c r="S125" s="9" t="str">
        <f t="shared" si="56"/>
        <v>1:05</v>
      </c>
      <c r="T125" s="9" t="str">
        <f t="shared" si="57"/>
        <v>183 m</v>
      </c>
      <c r="U125" s="19" t="str">
        <f t="shared" si="58"/>
        <v>4.14x</v>
      </c>
      <c r="V125" s="10" t="str">
        <f t="shared" si="59"/>
        <v>166 m</v>
      </c>
      <c r="W125" s="10" t="str">
        <f t="shared" si="60"/>
        <v>0:21</v>
      </c>
      <c r="X125" s="10" t="str">
        <f t="shared" si="61"/>
        <v>58 m</v>
      </c>
    </row>
    <row r="126" spans="1:24">
      <c r="A126" s="5">
        <v>22.1</v>
      </c>
      <c r="B126" s="4">
        <f t="shared" si="42"/>
        <v>6.1388888888888893</v>
      </c>
      <c r="C126" s="8" t="str">
        <f t="shared" si="43"/>
        <v>3:15</v>
      </c>
      <c r="D126" s="9" t="str">
        <f t="shared" si="44"/>
        <v>4:04</v>
      </c>
      <c r="E126" s="9" t="str">
        <f t="shared" si="45"/>
        <v>4:20</v>
      </c>
      <c r="F126" s="9" t="str">
        <f t="shared" si="46"/>
        <v>1842 m</v>
      </c>
      <c r="G126" s="9" t="str">
        <f t="shared" si="47"/>
        <v>2210 m</v>
      </c>
      <c r="H126" s="92" t="str">
        <f t="shared" si="48"/>
        <v>7485 m</v>
      </c>
      <c r="I126" s="10" t="str">
        <f t="shared" si="51"/>
        <v>3:35</v>
      </c>
      <c r="J126" s="10" t="str">
        <f t="shared" si="52"/>
        <v>4:30</v>
      </c>
      <c r="K126" s="10" t="str">
        <f t="shared" si="53"/>
        <v>4:47</v>
      </c>
      <c r="L126" s="10" t="str">
        <f t="shared" si="54"/>
        <v>1663 m</v>
      </c>
      <c r="M126" s="10" t="str">
        <f t="shared" si="55"/>
        <v>1996 m</v>
      </c>
      <c r="O126" s="5">
        <f>A126*MASPErcentage</f>
        <v>22.1</v>
      </c>
      <c r="P126" s="4">
        <f>B126*MASPErcentage</f>
        <v>6.1388888888888893</v>
      </c>
      <c r="Q126" s="3" t="str">
        <f t="shared" si="49"/>
        <v>2:42</v>
      </c>
      <c r="R126" s="3" t="str">
        <f t="shared" si="50"/>
        <v>368 m</v>
      </c>
      <c r="S126" s="9" t="str">
        <f t="shared" si="56"/>
        <v>1:05</v>
      </c>
      <c r="T126" s="9" t="str">
        <f t="shared" si="57"/>
        <v>184 m</v>
      </c>
      <c r="U126" s="19" t="str">
        <f t="shared" si="58"/>
        <v>4.16x</v>
      </c>
      <c r="V126" s="10" t="str">
        <f t="shared" si="59"/>
        <v>166 m</v>
      </c>
      <c r="W126" s="10" t="str">
        <f t="shared" si="60"/>
        <v>0:20</v>
      </c>
      <c r="X126" s="10" t="str">
        <f t="shared" si="61"/>
        <v>59 m</v>
      </c>
    </row>
    <row r="127" spans="1:24">
      <c r="A127" s="5">
        <v>22.200000000000003</v>
      </c>
      <c r="B127" s="4">
        <f t="shared" si="42"/>
        <v>6.166666666666667</v>
      </c>
      <c r="C127" s="8" t="str">
        <f t="shared" si="43"/>
        <v>3:14</v>
      </c>
      <c r="D127" s="9" t="str">
        <f t="shared" si="44"/>
        <v>4:03</v>
      </c>
      <c r="E127" s="9" t="str">
        <f t="shared" si="45"/>
        <v>4:19</v>
      </c>
      <c r="F127" s="9" t="str">
        <f t="shared" si="46"/>
        <v>1850 m</v>
      </c>
      <c r="G127" s="9" t="str">
        <f t="shared" si="47"/>
        <v>2220 m</v>
      </c>
      <c r="H127" s="92" t="str">
        <f t="shared" si="48"/>
        <v>7561 m</v>
      </c>
      <c r="I127" s="10" t="str">
        <f t="shared" si="51"/>
        <v>3:34</v>
      </c>
      <c r="J127" s="10" t="str">
        <f t="shared" si="52"/>
        <v>4:29</v>
      </c>
      <c r="K127" s="10" t="str">
        <f t="shared" si="53"/>
        <v>4:46</v>
      </c>
      <c r="L127" s="10" t="str">
        <f t="shared" si="54"/>
        <v>1670 m</v>
      </c>
      <c r="M127" s="10" t="str">
        <f t="shared" si="55"/>
        <v>2004 m</v>
      </c>
      <c r="O127" s="5">
        <f>A127*MASPErcentage</f>
        <v>22.200000000000003</v>
      </c>
      <c r="P127" s="4">
        <f>B127*MASPErcentage</f>
        <v>6.166666666666667</v>
      </c>
      <c r="Q127" s="3" t="str">
        <f t="shared" si="49"/>
        <v>2:42</v>
      </c>
      <c r="R127" s="3" t="str">
        <f t="shared" si="50"/>
        <v>370 m</v>
      </c>
      <c r="S127" s="9" t="str">
        <f t="shared" si="56"/>
        <v>1:04</v>
      </c>
      <c r="T127" s="9" t="str">
        <f t="shared" si="57"/>
        <v>185 m</v>
      </c>
      <c r="U127" s="19" t="str">
        <f t="shared" si="58"/>
        <v>4.17x</v>
      </c>
      <c r="V127" s="10" t="str">
        <f t="shared" si="59"/>
        <v>167 m</v>
      </c>
      <c r="W127" s="10" t="str">
        <f t="shared" si="60"/>
        <v>0:20</v>
      </c>
      <c r="X127" s="10" t="str">
        <f t="shared" si="61"/>
        <v>59 m</v>
      </c>
    </row>
    <row r="128" spans="1:24">
      <c r="A128" s="5">
        <v>22.3</v>
      </c>
      <c r="B128" s="4">
        <f t="shared" si="42"/>
        <v>6.1944444444444446</v>
      </c>
      <c r="C128" s="8" t="str">
        <f t="shared" si="43"/>
        <v>3:13</v>
      </c>
      <c r="D128" s="9" t="str">
        <f t="shared" si="44"/>
        <v>4:02</v>
      </c>
      <c r="E128" s="9" t="str">
        <f t="shared" si="45"/>
        <v>4:18</v>
      </c>
      <c r="F128" s="9" t="str">
        <f t="shared" si="46"/>
        <v>1858 m</v>
      </c>
      <c r="G128" s="9" t="str">
        <f t="shared" si="47"/>
        <v>2230 m</v>
      </c>
      <c r="H128" s="92" t="str">
        <f t="shared" si="48"/>
        <v>7638 m</v>
      </c>
      <c r="I128" s="10" t="str">
        <f t="shared" si="51"/>
        <v>3:34</v>
      </c>
      <c r="J128" s="10" t="str">
        <f t="shared" si="52"/>
        <v>4:28</v>
      </c>
      <c r="K128" s="10" t="str">
        <f t="shared" si="53"/>
        <v>4:45</v>
      </c>
      <c r="L128" s="10" t="str">
        <f t="shared" si="54"/>
        <v>1677 m</v>
      </c>
      <c r="M128" s="10" t="str">
        <f t="shared" si="55"/>
        <v>2012 m</v>
      </c>
      <c r="O128" s="5">
        <f>A128*MASPErcentage</f>
        <v>22.3</v>
      </c>
      <c r="P128" s="4">
        <f>B128*MASPErcentage</f>
        <v>6.1944444444444446</v>
      </c>
      <c r="Q128" s="3" t="str">
        <f t="shared" si="49"/>
        <v>2:41</v>
      </c>
      <c r="R128" s="3" t="str">
        <f t="shared" si="50"/>
        <v>372 m</v>
      </c>
      <c r="S128" s="9" t="str">
        <f t="shared" si="56"/>
        <v>1:04</v>
      </c>
      <c r="T128" s="9" t="str">
        <f t="shared" si="57"/>
        <v>186 m</v>
      </c>
      <c r="U128" s="19" t="str">
        <f t="shared" si="58"/>
        <v>4.19x</v>
      </c>
      <c r="V128" s="10" t="str">
        <f t="shared" si="59"/>
        <v>168 m</v>
      </c>
      <c r="W128" s="10" t="str">
        <f t="shared" si="60"/>
        <v>0:20</v>
      </c>
      <c r="X128" s="10" t="str">
        <f t="shared" si="61"/>
        <v>59 m</v>
      </c>
    </row>
    <row r="129" spans="1:24">
      <c r="A129" s="5">
        <v>22.4</v>
      </c>
      <c r="B129" s="4">
        <f t="shared" si="42"/>
        <v>6.2222222222222214</v>
      </c>
      <c r="C129" s="8" t="str">
        <f t="shared" si="43"/>
        <v>3:12</v>
      </c>
      <c r="D129" s="9" t="str">
        <f t="shared" si="44"/>
        <v>4:01</v>
      </c>
      <c r="E129" s="9" t="str">
        <f t="shared" si="45"/>
        <v>4:17</v>
      </c>
      <c r="F129" s="9" t="str">
        <f t="shared" si="46"/>
        <v>1867 m</v>
      </c>
      <c r="G129" s="9" t="str">
        <f t="shared" si="47"/>
        <v>2240 m</v>
      </c>
      <c r="H129" s="92" t="str">
        <f t="shared" si="48"/>
        <v>7715 m</v>
      </c>
      <c r="I129" s="10" t="str">
        <f t="shared" si="51"/>
        <v>3:33</v>
      </c>
      <c r="J129" s="10" t="str">
        <f t="shared" si="52"/>
        <v>4:26</v>
      </c>
      <c r="K129" s="10" t="str">
        <f t="shared" si="53"/>
        <v>4:44</v>
      </c>
      <c r="L129" s="10" t="str">
        <f t="shared" si="54"/>
        <v>1683 m</v>
      </c>
      <c r="M129" s="10" t="str">
        <f t="shared" si="55"/>
        <v>2020 m</v>
      </c>
      <c r="O129" s="5">
        <f>A129*MASPErcentage</f>
        <v>22.4</v>
      </c>
      <c r="P129" s="4">
        <f>B129*MASPErcentage</f>
        <v>6.2222222222222214</v>
      </c>
      <c r="Q129" s="3" t="str">
        <f t="shared" si="49"/>
        <v>2:40</v>
      </c>
      <c r="R129" s="3" t="str">
        <f t="shared" si="50"/>
        <v>373 m</v>
      </c>
      <c r="S129" s="9" t="str">
        <f t="shared" si="56"/>
        <v>1:04</v>
      </c>
      <c r="T129" s="9" t="str">
        <f t="shared" si="57"/>
        <v>187 m</v>
      </c>
      <c r="U129" s="19" t="str">
        <f t="shared" si="58"/>
        <v>4.21x</v>
      </c>
      <c r="V129" s="10" t="str">
        <f t="shared" si="59"/>
        <v>168 m</v>
      </c>
      <c r="W129" s="10" t="str">
        <f t="shared" si="60"/>
        <v>0:20</v>
      </c>
      <c r="X129" s="10" t="str">
        <f t="shared" si="61"/>
        <v>59 m</v>
      </c>
    </row>
    <row r="130" spans="1:24">
      <c r="A130" s="5">
        <v>22.5</v>
      </c>
      <c r="B130" s="4">
        <f t="shared" si="42"/>
        <v>6.25</v>
      </c>
      <c r="C130" s="8" t="str">
        <f t="shared" si="43"/>
        <v>3:12</v>
      </c>
      <c r="D130" s="9" t="str">
        <f t="shared" si="44"/>
        <v>4:00</v>
      </c>
      <c r="E130" s="9" t="str">
        <f t="shared" si="45"/>
        <v>4:16</v>
      </c>
      <c r="F130" s="9" t="str">
        <f t="shared" si="46"/>
        <v>1875 m</v>
      </c>
      <c r="G130" s="9" t="str">
        <f t="shared" si="47"/>
        <v>2250 m</v>
      </c>
      <c r="H130" s="92" t="str">
        <f t="shared" si="48"/>
        <v>7792 m</v>
      </c>
      <c r="I130" s="10" t="str">
        <f t="shared" si="51"/>
        <v>3:32</v>
      </c>
      <c r="J130" s="10" t="str">
        <f t="shared" si="52"/>
        <v>4:25</v>
      </c>
      <c r="K130" s="10" t="str">
        <f t="shared" si="53"/>
        <v>4:43</v>
      </c>
      <c r="L130" s="10" t="str">
        <f t="shared" si="54"/>
        <v>1690 m</v>
      </c>
      <c r="M130" s="10" t="str">
        <f t="shared" si="55"/>
        <v>2028 m</v>
      </c>
      <c r="O130" s="5">
        <f>A130*MASPErcentage</f>
        <v>22.5</v>
      </c>
      <c r="P130" s="4">
        <f>B130*MASPErcentage</f>
        <v>6.25</v>
      </c>
      <c r="Q130" s="3" t="str">
        <f t="shared" si="49"/>
        <v>2:40</v>
      </c>
      <c r="R130" s="3" t="str">
        <f t="shared" si="50"/>
        <v>375 m</v>
      </c>
      <c r="S130" s="9" t="str">
        <f t="shared" si="56"/>
        <v>1:04</v>
      </c>
      <c r="T130" s="9" t="str">
        <f t="shared" si="57"/>
        <v>188 m</v>
      </c>
      <c r="U130" s="19" t="str">
        <f t="shared" si="58"/>
        <v>4.23x</v>
      </c>
      <c r="V130" s="10" t="str">
        <f t="shared" si="59"/>
        <v>169 m</v>
      </c>
      <c r="W130" s="10" t="str">
        <f t="shared" si="60"/>
        <v>0:20</v>
      </c>
      <c r="X130" s="10" t="str">
        <f t="shared" si="61"/>
        <v>60 m</v>
      </c>
    </row>
    <row r="131" spans="1:24">
      <c r="A131" s="5">
        <v>22.6</v>
      </c>
      <c r="B131" s="4">
        <f t="shared" si="42"/>
        <v>6.2777777777777777</v>
      </c>
      <c r="C131" s="8" t="str">
        <f t="shared" si="43"/>
        <v>3:11</v>
      </c>
      <c r="D131" s="9" t="str">
        <f t="shared" si="44"/>
        <v>3:58</v>
      </c>
      <c r="E131" s="9" t="str">
        <f t="shared" si="45"/>
        <v>4:14</v>
      </c>
      <c r="F131" s="9" t="str">
        <f t="shared" si="46"/>
        <v>1883 m</v>
      </c>
      <c r="G131" s="9" t="str">
        <f t="shared" si="47"/>
        <v>2260 m</v>
      </c>
      <c r="H131" s="92" t="str">
        <f t="shared" si="48"/>
        <v>7870 m</v>
      </c>
      <c r="I131" s="10" t="str">
        <f t="shared" si="51"/>
        <v>3:31</v>
      </c>
      <c r="J131" s="10" t="str">
        <f t="shared" si="52"/>
        <v>4:24</v>
      </c>
      <c r="K131" s="10" t="str">
        <f t="shared" si="53"/>
        <v>4:42</v>
      </c>
      <c r="L131" s="10" t="str">
        <f t="shared" si="54"/>
        <v>1697 m</v>
      </c>
      <c r="M131" s="10" t="str">
        <f t="shared" si="55"/>
        <v>2036 m</v>
      </c>
      <c r="O131" s="5">
        <f>A131*MASPErcentage</f>
        <v>22.6</v>
      </c>
      <c r="P131" s="4">
        <f>B131*MASPErcentage</f>
        <v>6.2777777777777777</v>
      </c>
      <c r="Q131" s="3" t="str">
        <f t="shared" si="49"/>
        <v>2:39</v>
      </c>
      <c r="R131" s="3" t="str">
        <f t="shared" si="50"/>
        <v>377 m</v>
      </c>
      <c r="S131" s="9" t="str">
        <f t="shared" si="56"/>
        <v>1:03</v>
      </c>
      <c r="T131" s="9" t="str">
        <f t="shared" si="57"/>
        <v>188 m</v>
      </c>
      <c r="U131" s="19" t="str">
        <f t="shared" si="58"/>
        <v>4.24x</v>
      </c>
      <c r="V131" s="10" t="str">
        <f t="shared" si="59"/>
        <v>170 m</v>
      </c>
      <c r="W131" s="10" t="str">
        <f t="shared" si="60"/>
        <v>0:20</v>
      </c>
      <c r="X131" s="10" t="str">
        <f t="shared" si="61"/>
        <v>60 m</v>
      </c>
    </row>
    <row r="132" spans="1:24">
      <c r="A132" s="5">
        <v>22.700000000000003</v>
      </c>
      <c r="B132" s="4">
        <f t="shared" si="42"/>
        <v>6.3055555555555562</v>
      </c>
      <c r="C132" s="8" t="str">
        <f t="shared" si="43"/>
        <v>3:10</v>
      </c>
      <c r="D132" s="9" t="str">
        <f t="shared" si="44"/>
        <v>3:57</v>
      </c>
      <c r="E132" s="9" t="str">
        <f t="shared" si="45"/>
        <v>4:13</v>
      </c>
      <c r="F132" s="9" t="str">
        <f t="shared" si="46"/>
        <v>1892 m</v>
      </c>
      <c r="G132" s="9" t="str">
        <f t="shared" si="47"/>
        <v>2270 m</v>
      </c>
      <c r="H132" s="92" t="str">
        <f t="shared" si="48"/>
        <v>7948 m</v>
      </c>
      <c r="I132" s="10" t="str">
        <f t="shared" si="51"/>
        <v>3:30</v>
      </c>
      <c r="J132" s="10" t="str">
        <f t="shared" si="52"/>
        <v>4:23</v>
      </c>
      <c r="K132" s="10" t="str">
        <f t="shared" si="53"/>
        <v>4:41</v>
      </c>
      <c r="L132" s="10" t="str">
        <f t="shared" si="54"/>
        <v>1704 m</v>
      </c>
      <c r="M132" s="10" t="str">
        <f t="shared" si="55"/>
        <v>2044 m</v>
      </c>
      <c r="O132" s="5">
        <f>A132*MASPErcentage</f>
        <v>22.700000000000003</v>
      </c>
      <c r="P132" s="4">
        <f>B132*MASPErcentage</f>
        <v>6.3055555555555562</v>
      </c>
      <c r="Q132" s="3" t="str">
        <f t="shared" si="49"/>
        <v>2:38</v>
      </c>
      <c r="R132" s="3" t="str">
        <f t="shared" si="50"/>
        <v>378 m</v>
      </c>
      <c r="S132" s="9" t="str">
        <f t="shared" si="56"/>
        <v>1:03</v>
      </c>
      <c r="T132" s="9" t="str">
        <f t="shared" si="57"/>
        <v>189 m</v>
      </c>
      <c r="U132" s="19" t="str">
        <f t="shared" si="58"/>
        <v>4.26x</v>
      </c>
      <c r="V132" s="10" t="str">
        <f t="shared" si="59"/>
        <v>170 m</v>
      </c>
      <c r="W132" s="10" t="str">
        <f t="shared" si="60"/>
        <v>0:20</v>
      </c>
      <c r="X132" s="10" t="str">
        <f t="shared" si="61"/>
        <v>60 m</v>
      </c>
    </row>
    <row r="133" spans="1:24">
      <c r="A133" s="5">
        <v>22.8</v>
      </c>
      <c r="B133" s="4">
        <f t="shared" si="42"/>
        <v>6.333333333333333</v>
      </c>
      <c r="C133" s="8" t="str">
        <f t="shared" si="43"/>
        <v>3:09</v>
      </c>
      <c r="D133" s="9" t="str">
        <f t="shared" si="44"/>
        <v>3:56</v>
      </c>
      <c r="E133" s="9" t="str">
        <f t="shared" si="45"/>
        <v>4:12</v>
      </c>
      <c r="F133" s="9" t="str">
        <f t="shared" si="46"/>
        <v>1900 m</v>
      </c>
      <c r="G133" s="9" t="str">
        <f t="shared" si="47"/>
        <v>2280 m</v>
      </c>
      <c r="H133" s="92" t="str">
        <f t="shared" si="48"/>
        <v>8026 m</v>
      </c>
      <c r="I133" s="10" t="str">
        <f t="shared" ref="I133:I155" si="62">INT((1200/$B133 + ((CEILING(1200/TestingShuttleLength,1)-1)*TestingCODTime))/60)&amp;":"&amp;TEXT(INT(MOD(1200/$B133 + ((CEILING(1200/TestingShuttleLength,1)-1)*TestingCODTime),60)),"00")</f>
        <v>3:29</v>
      </c>
      <c r="J133" s="10" t="str">
        <f t="shared" ref="J133:J155" si="63">INT((1500/$B133 + ((CEILING(1500/TestingShuttleLength,1)-1)*TestingCODTime))/60)&amp;":"&amp;TEXT(INT(MOD(1500/$B133 + ((CEILING(1500/TestingShuttleLength,1)-1)*TestingCODTime),60)),"00")</f>
        <v>4:22</v>
      </c>
      <c r="K133" s="10" t="str">
        <f t="shared" ref="K133:K155" si="64">INT((1600/$B133 + ((CEILING(1600/TestingShuttleLength,1)-1)*TestingCODTime))/60)&amp;":"&amp;TEXT(INT(MOD(1600/$B133 + ((CEILING(1600/TestingShuttleLength,1)-1)*TestingCODTime),60)),"00")</f>
        <v>4:39</v>
      </c>
      <c r="L133" s="10" t="str">
        <f t="shared" ref="L133:L155" si="65">MROUND(300/(TestingShuttleLength/$B133 + TestingCODTime)*TestingShuttleLength,1)&amp;" m"</f>
        <v>1710 m</v>
      </c>
      <c r="M133" s="10" t="str">
        <f t="shared" ref="M133:M155" si="66">MROUND(360/(TestingShuttleLength/$B133 + TestingCODTime)*TestingShuttleLength,1)&amp;" m"</f>
        <v>2053 m</v>
      </c>
      <c r="O133" s="5">
        <f>A133*MASPErcentage</f>
        <v>22.8</v>
      </c>
      <c r="P133" s="4">
        <f>B133*MASPErcentage</f>
        <v>6.333333333333333</v>
      </c>
      <c r="Q133" s="3" t="str">
        <f t="shared" si="49"/>
        <v>2:37</v>
      </c>
      <c r="R133" s="3" t="str">
        <f t="shared" si="50"/>
        <v>380 m</v>
      </c>
      <c r="S133" s="9" t="str">
        <f t="shared" ref="S133:S155" si="67">INT(((LapLength)/$P133)/60)&amp;":"&amp;TEXT(INT(MOD((LapLength)/$P133,60)),"00")</f>
        <v>1:03</v>
      </c>
      <c r="T133" s="9" t="str">
        <f t="shared" ref="T133:T155" si="68">MROUND($P133*RunTime,1)&amp;" m"</f>
        <v>190 m</v>
      </c>
      <c r="U133" s="19" t="str">
        <f t="shared" ref="U133:U155" si="69">MROUND(ShuttlesRunTime/(ShuttleLength/$P133+CODTime),0.01) &amp; "x"</f>
        <v>4.28x</v>
      </c>
      <c r="V133" s="10" t="str">
        <f t="shared" ref="V133:V155" si="70">MROUND((ShuttlesRunTime/(ShuttleLength/$P133+CODTime))*ShuttleLength,1)&amp;" m"</f>
        <v>171 m</v>
      </c>
      <c r="W133" s="10" t="str">
        <f t="shared" ref="W133:W155" si="71">INT( (ShuttleLength*NumberOfShuttles/$P133 + ( ( NumberOfShuttles - 1) * CODTime)) /60) &amp;":"&amp;  TEXT( INT(MOD(  (ShuttleLength*NumberOfShuttles/$P133 + ( ( NumberOfShuttles - 1) * CODTime)),60)),"00"  )</f>
        <v>0:20</v>
      </c>
      <c r="X133" s="10" t="str">
        <f t="shared" ref="X133:X155" si="72">MROUND($P133*(ShuttlesRunTime-(NumberOfShuttles-1)*CODTime) / NumberOfShuttles,1)&amp;" m"</f>
        <v>60 m</v>
      </c>
    </row>
    <row r="134" spans="1:24">
      <c r="A134" s="5">
        <v>22.9</v>
      </c>
      <c r="B134" s="4">
        <f t="shared" ref="B134:B155" si="73">A134/3.6</f>
        <v>6.3611111111111107</v>
      </c>
      <c r="C134" s="8" t="str">
        <f t="shared" ref="C134:C155" si="74">INT(((1200)/$B134)/60)&amp;":"&amp;TEXT(INT(MOD((1200)/$B134,60)),"00")</f>
        <v>3:08</v>
      </c>
      <c r="D134" s="9" t="str">
        <f t="shared" ref="D134:D155" si="75">INT(((1500)/$B134)/60)&amp;":"&amp;TEXT(INT(MOD((1500)/$B134,60)),"00")</f>
        <v>3:55</v>
      </c>
      <c r="E134" s="9" t="str">
        <f t="shared" ref="E134:E155" si="76">INT(((1600)/$B134)/60)&amp;":"&amp;TEXT(INT(MOD((1600)/$B134,60)),"00")</f>
        <v>4:11</v>
      </c>
      <c r="F134" s="9" t="str">
        <f t="shared" ref="F134:F155" si="77">MROUND($B134*300,1)&amp;" m"</f>
        <v>1908 m</v>
      </c>
      <c r="G134" s="9" t="str">
        <f t="shared" ref="G134:G155" si="78">MROUND($B134*360,1)&amp;" m"</f>
        <v>2290 m</v>
      </c>
      <c r="H134" s="92" t="str">
        <f t="shared" ref="H134:H155" si="79">MROUND(16.336 * POWER(A134,2) +40.066 * A134 - 1379.4, 1) &amp; " m"</f>
        <v>8105 m</v>
      </c>
      <c r="I134" s="10" t="str">
        <f t="shared" si="62"/>
        <v>3:28</v>
      </c>
      <c r="J134" s="10" t="str">
        <f t="shared" si="63"/>
        <v>4:21</v>
      </c>
      <c r="K134" s="10" t="str">
        <f t="shared" si="64"/>
        <v>4:38</v>
      </c>
      <c r="L134" s="10" t="str">
        <f t="shared" si="65"/>
        <v>1717 m</v>
      </c>
      <c r="M134" s="10" t="str">
        <f t="shared" si="66"/>
        <v>2061 m</v>
      </c>
      <c r="O134" s="5">
        <f>A134*MASPErcentage</f>
        <v>22.9</v>
      </c>
      <c r="P134" s="4">
        <f>B134*MASPErcentage</f>
        <v>6.3611111111111107</v>
      </c>
      <c r="Q134" s="3" t="str">
        <f t="shared" ref="Q134:Q155" si="80">INT(((1000)/$P134)/60)&amp;":"&amp;TEXT(INT(MOD((1000)/$P134,60)),"00")</f>
        <v>2:37</v>
      </c>
      <c r="R134" s="3" t="str">
        <f t="shared" ref="R134:R155" si="81">MROUND($P134*60,1)&amp;" m"</f>
        <v>382 m</v>
      </c>
      <c r="S134" s="9" t="str">
        <f t="shared" si="67"/>
        <v>1:02</v>
      </c>
      <c r="T134" s="9" t="str">
        <f t="shared" si="68"/>
        <v>191 m</v>
      </c>
      <c r="U134" s="19" t="str">
        <f t="shared" si="69"/>
        <v>4.29x</v>
      </c>
      <c r="V134" s="10" t="str">
        <f t="shared" si="70"/>
        <v>172 m</v>
      </c>
      <c r="W134" s="10" t="str">
        <f t="shared" si="71"/>
        <v>0:20</v>
      </c>
      <c r="X134" s="10" t="str">
        <f t="shared" si="72"/>
        <v>61 m</v>
      </c>
    </row>
    <row r="135" spans="1:24">
      <c r="A135" s="5">
        <v>23</v>
      </c>
      <c r="B135" s="4">
        <f t="shared" si="73"/>
        <v>6.3888888888888884</v>
      </c>
      <c r="C135" s="8" t="str">
        <f t="shared" si="74"/>
        <v>3:07</v>
      </c>
      <c r="D135" s="9" t="str">
        <f t="shared" si="75"/>
        <v>3:54</v>
      </c>
      <c r="E135" s="9" t="str">
        <f t="shared" si="76"/>
        <v>4:10</v>
      </c>
      <c r="F135" s="9" t="str">
        <f t="shared" si="77"/>
        <v>1917 m</v>
      </c>
      <c r="G135" s="9" t="str">
        <f t="shared" si="78"/>
        <v>2300 m</v>
      </c>
      <c r="H135" s="92" t="str">
        <f t="shared" si="79"/>
        <v>8184 m</v>
      </c>
      <c r="I135" s="10" t="str">
        <f t="shared" si="62"/>
        <v>3:28</v>
      </c>
      <c r="J135" s="10" t="str">
        <f t="shared" si="63"/>
        <v>4:20</v>
      </c>
      <c r="K135" s="10" t="str">
        <f t="shared" si="64"/>
        <v>4:37</v>
      </c>
      <c r="L135" s="10" t="str">
        <f t="shared" si="65"/>
        <v>1724 m</v>
      </c>
      <c r="M135" s="10" t="str">
        <f t="shared" si="66"/>
        <v>2069 m</v>
      </c>
      <c r="O135" s="5">
        <f>A135*MASPErcentage</f>
        <v>23</v>
      </c>
      <c r="P135" s="4">
        <f>B135*MASPErcentage</f>
        <v>6.3888888888888884</v>
      </c>
      <c r="Q135" s="3" t="str">
        <f t="shared" si="80"/>
        <v>2:36</v>
      </c>
      <c r="R135" s="3" t="str">
        <f t="shared" si="81"/>
        <v>383 m</v>
      </c>
      <c r="S135" s="9" t="str">
        <f t="shared" si="67"/>
        <v>1:02</v>
      </c>
      <c r="T135" s="9" t="str">
        <f t="shared" si="68"/>
        <v>192 m</v>
      </c>
      <c r="U135" s="19" t="str">
        <f t="shared" si="69"/>
        <v>4.31x</v>
      </c>
      <c r="V135" s="10" t="str">
        <f t="shared" si="70"/>
        <v>172 m</v>
      </c>
      <c r="W135" s="10" t="str">
        <f t="shared" si="71"/>
        <v>0:20</v>
      </c>
      <c r="X135" s="10" t="str">
        <f t="shared" si="72"/>
        <v>61 m</v>
      </c>
    </row>
    <row r="136" spans="1:24">
      <c r="A136" s="5">
        <v>23.1</v>
      </c>
      <c r="B136" s="4">
        <f t="shared" si="73"/>
        <v>6.416666666666667</v>
      </c>
      <c r="C136" s="8" t="str">
        <f t="shared" si="74"/>
        <v>3:07</v>
      </c>
      <c r="D136" s="9" t="str">
        <f t="shared" si="75"/>
        <v>3:53</v>
      </c>
      <c r="E136" s="9" t="str">
        <f t="shared" si="76"/>
        <v>4:09</v>
      </c>
      <c r="F136" s="9" t="str">
        <f t="shared" si="77"/>
        <v>1925 m</v>
      </c>
      <c r="G136" s="9" t="str">
        <f t="shared" si="78"/>
        <v>2310 m</v>
      </c>
      <c r="H136" s="92" t="str">
        <f t="shared" si="79"/>
        <v>8263 m</v>
      </c>
      <c r="I136" s="10" t="str">
        <f t="shared" si="62"/>
        <v>3:27</v>
      </c>
      <c r="J136" s="10" t="str">
        <f t="shared" si="63"/>
        <v>4:19</v>
      </c>
      <c r="K136" s="10" t="str">
        <f t="shared" si="64"/>
        <v>4:36</v>
      </c>
      <c r="L136" s="10" t="str">
        <f t="shared" si="65"/>
        <v>1731 m</v>
      </c>
      <c r="M136" s="10" t="str">
        <f t="shared" si="66"/>
        <v>2077 m</v>
      </c>
      <c r="O136" s="5">
        <f>A136*MASPErcentage</f>
        <v>23.1</v>
      </c>
      <c r="P136" s="4">
        <f>B136*MASPErcentage</f>
        <v>6.416666666666667</v>
      </c>
      <c r="Q136" s="3" t="str">
        <f t="shared" si="80"/>
        <v>2:35</v>
      </c>
      <c r="R136" s="3" t="str">
        <f t="shared" si="81"/>
        <v>385 m</v>
      </c>
      <c r="S136" s="9" t="str">
        <f t="shared" si="67"/>
        <v>1:02</v>
      </c>
      <c r="T136" s="9" t="str">
        <f t="shared" si="68"/>
        <v>193 m</v>
      </c>
      <c r="U136" s="19" t="str">
        <f t="shared" si="69"/>
        <v>4.33x</v>
      </c>
      <c r="V136" s="10" t="str">
        <f t="shared" si="70"/>
        <v>173 m</v>
      </c>
      <c r="W136" s="10" t="str">
        <f t="shared" si="71"/>
        <v>0:20</v>
      </c>
      <c r="X136" s="10" t="str">
        <f t="shared" si="72"/>
        <v>61 m</v>
      </c>
    </row>
    <row r="137" spans="1:24">
      <c r="A137" s="5">
        <v>23.200000000000003</v>
      </c>
      <c r="B137" s="4">
        <f t="shared" si="73"/>
        <v>6.4444444444444446</v>
      </c>
      <c r="C137" s="8" t="str">
        <f t="shared" si="74"/>
        <v>3:06</v>
      </c>
      <c r="D137" s="9" t="str">
        <f t="shared" si="75"/>
        <v>3:52</v>
      </c>
      <c r="E137" s="9" t="str">
        <f t="shared" si="76"/>
        <v>4:08</v>
      </c>
      <c r="F137" s="9" t="str">
        <f t="shared" si="77"/>
        <v>1933 m</v>
      </c>
      <c r="G137" s="9" t="str">
        <f t="shared" si="78"/>
        <v>2320 m</v>
      </c>
      <c r="H137" s="92" t="str">
        <f t="shared" si="79"/>
        <v>8343 m</v>
      </c>
      <c r="I137" s="10" t="str">
        <f t="shared" si="62"/>
        <v>3:26</v>
      </c>
      <c r="J137" s="10" t="str">
        <f t="shared" si="63"/>
        <v>4:18</v>
      </c>
      <c r="K137" s="10" t="str">
        <f t="shared" si="64"/>
        <v>4:35</v>
      </c>
      <c r="L137" s="10" t="str">
        <f t="shared" si="65"/>
        <v>1737 m</v>
      </c>
      <c r="M137" s="10" t="str">
        <f t="shared" si="66"/>
        <v>2085 m</v>
      </c>
      <c r="O137" s="5">
        <f>A137*MASPErcentage</f>
        <v>23.200000000000003</v>
      </c>
      <c r="P137" s="4">
        <f>B137*MASPErcentage</f>
        <v>6.4444444444444446</v>
      </c>
      <c r="Q137" s="3" t="str">
        <f t="shared" si="80"/>
        <v>2:35</v>
      </c>
      <c r="R137" s="3" t="str">
        <f t="shared" si="81"/>
        <v>387 m</v>
      </c>
      <c r="S137" s="9" t="str">
        <f t="shared" si="67"/>
        <v>1:02</v>
      </c>
      <c r="T137" s="9" t="str">
        <f t="shared" si="68"/>
        <v>193 m</v>
      </c>
      <c r="U137" s="19" t="str">
        <f t="shared" si="69"/>
        <v>4.34x</v>
      </c>
      <c r="V137" s="10" t="str">
        <f t="shared" si="70"/>
        <v>174 m</v>
      </c>
      <c r="W137" s="10" t="str">
        <f t="shared" si="71"/>
        <v>0:20</v>
      </c>
      <c r="X137" s="10" t="str">
        <f t="shared" si="72"/>
        <v>61 m</v>
      </c>
    </row>
    <row r="138" spans="1:24">
      <c r="A138" s="5">
        <v>23.3</v>
      </c>
      <c r="B138" s="4">
        <f t="shared" si="73"/>
        <v>6.4722222222222223</v>
      </c>
      <c r="C138" s="8" t="str">
        <f t="shared" si="74"/>
        <v>3:05</v>
      </c>
      <c r="D138" s="9" t="str">
        <f t="shared" si="75"/>
        <v>3:51</v>
      </c>
      <c r="E138" s="9" t="str">
        <f t="shared" si="76"/>
        <v>4:07</v>
      </c>
      <c r="F138" s="9" t="str">
        <f t="shared" si="77"/>
        <v>1942 m</v>
      </c>
      <c r="G138" s="9" t="str">
        <f t="shared" si="78"/>
        <v>2330 m</v>
      </c>
      <c r="H138" s="92" t="str">
        <f t="shared" si="79"/>
        <v>8423 m</v>
      </c>
      <c r="I138" s="10" t="str">
        <f t="shared" si="62"/>
        <v>3:25</v>
      </c>
      <c r="J138" s="10" t="str">
        <f t="shared" si="63"/>
        <v>4:17</v>
      </c>
      <c r="K138" s="10" t="str">
        <f t="shared" si="64"/>
        <v>4:34</v>
      </c>
      <c r="L138" s="10" t="str">
        <f t="shared" si="65"/>
        <v>1744 m</v>
      </c>
      <c r="M138" s="10" t="str">
        <f t="shared" si="66"/>
        <v>2093 m</v>
      </c>
      <c r="O138" s="5">
        <f>A138*MASPErcentage</f>
        <v>23.3</v>
      </c>
      <c r="P138" s="4">
        <f>B138*MASPErcentage</f>
        <v>6.4722222222222223</v>
      </c>
      <c r="Q138" s="3" t="str">
        <f t="shared" si="80"/>
        <v>2:34</v>
      </c>
      <c r="R138" s="3" t="str">
        <f t="shared" si="81"/>
        <v>388 m</v>
      </c>
      <c r="S138" s="9" t="str">
        <f t="shared" si="67"/>
        <v>1:01</v>
      </c>
      <c r="T138" s="9" t="str">
        <f t="shared" si="68"/>
        <v>194 m</v>
      </c>
      <c r="U138" s="19" t="str">
        <f t="shared" si="69"/>
        <v>4.36x</v>
      </c>
      <c r="V138" s="10" t="str">
        <f t="shared" si="70"/>
        <v>174 m</v>
      </c>
      <c r="W138" s="10" t="str">
        <f t="shared" si="71"/>
        <v>0:19</v>
      </c>
      <c r="X138" s="10" t="str">
        <f t="shared" si="72"/>
        <v>62 m</v>
      </c>
    </row>
    <row r="139" spans="1:24">
      <c r="A139" s="5">
        <v>23.4</v>
      </c>
      <c r="B139" s="4">
        <f t="shared" si="73"/>
        <v>6.4999999999999991</v>
      </c>
      <c r="C139" s="8" t="str">
        <f t="shared" si="74"/>
        <v>3:04</v>
      </c>
      <c r="D139" s="9" t="str">
        <f t="shared" si="75"/>
        <v>3:50</v>
      </c>
      <c r="E139" s="9" t="str">
        <f t="shared" si="76"/>
        <v>4:06</v>
      </c>
      <c r="F139" s="9" t="str">
        <f t="shared" si="77"/>
        <v>1950 m</v>
      </c>
      <c r="G139" s="9" t="str">
        <f t="shared" si="78"/>
        <v>2340 m</v>
      </c>
      <c r="H139" s="92" t="str">
        <f t="shared" si="79"/>
        <v>8503 m</v>
      </c>
      <c r="I139" s="10" t="str">
        <f t="shared" si="62"/>
        <v>3:24</v>
      </c>
      <c r="J139" s="10" t="str">
        <f t="shared" si="63"/>
        <v>4:16</v>
      </c>
      <c r="K139" s="10" t="str">
        <f t="shared" si="64"/>
        <v>4:33</v>
      </c>
      <c r="L139" s="10" t="str">
        <f t="shared" si="65"/>
        <v>1751 m</v>
      </c>
      <c r="M139" s="10" t="str">
        <f t="shared" si="66"/>
        <v>2101 m</v>
      </c>
      <c r="O139" s="5">
        <f>A139*MASPErcentage</f>
        <v>23.4</v>
      </c>
      <c r="P139" s="4">
        <f>B139*MASPErcentage</f>
        <v>6.4999999999999991</v>
      </c>
      <c r="Q139" s="3" t="str">
        <f t="shared" si="80"/>
        <v>2:33</v>
      </c>
      <c r="R139" s="3" t="str">
        <f t="shared" si="81"/>
        <v>390 m</v>
      </c>
      <c r="S139" s="9" t="str">
        <f t="shared" si="67"/>
        <v>1:01</v>
      </c>
      <c r="T139" s="9" t="str">
        <f t="shared" si="68"/>
        <v>195 m</v>
      </c>
      <c r="U139" s="19" t="str">
        <f t="shared" si="69"/>
        <v>4.38x</v>
      </c>
      <c r="V139" s="10" t="str">
        <f t="shared" si="70"/>
        <v>175 m</v>
      </c>
      <c r="W139" s="10" t="str">
        <f t="shared" si="71"/>
        <v>0:19</v>
      </c>
      <c r="X139" s="10" t="str">
        <f t="shared" si="72"/>
        <v>62 m</v>
      </c>
    </row>
    <row r="140" spans="1:24">
      <c r="A140" s="5">
        <v>23.5</v>
      </c>
      <c r="B140" s="4">
        <f t="shared" si="73"/>
        <v>6.5277777777777777</v>
      </c>
      <c r="C140" s="8" t="str">
        <f t="shared" si="74"/>
        <v>3:03</v>
      </c>
      <c r="D140" s="9" t="str">
        <f t="shared" si="75"/>
        <v>3:49</v>
      </c>
      <c r="E140" s="9" t="str">
        <f t="shared" si="76"/>
        <v>4:05</v>
      </c>
      <c r="F140" s="9" t="str">
        <f t="shared" si="77"/>
        <v>1958 m</v>
      </c>
      <c r="G140" s="9" t="str">
        <f t="shared" si="78"/>
        <v>2350 m</v>
      </c>
      <c r="H140" s="92" t="str">
        <f t="shared" si="79"/>
        <v>8584 m</v>
      </c>
      <c r="I140" s="10" t="str">
        <f t="shared" si="62"/>
        <v>3:24</v>
      </c>
      <c r="J140" s="10" t="str">
        <f t="shared" si="63"/>
        <v>4:15</v>
      </c>
      <c r="K140" s="10" t="str">
        <f t="shared" si="64"/>
        <v>4:32</v>
      </c>
      <c r="L140" s="10" t="str">
        <f t="shared" si="65"/>
        <v>1758 m</v>
      </c>
      <c r="M140" s="10" t="str">
        <f t="shared" si="66"/>
        <v>2109 m</v>
      </c>
      <c r="O140" s="5">
        <f>A140*MASPErcentage</f>
        <v>23.5</v>
      </c>
      <c r="P140" s="4">
        <f>B140*MASPErcentage</f>
        <v>6.5277777777777777</v>
      </c>
      <c r="Q140" s="3" t="str">
        <f t="shared" si="80"/>
        <v>2:33</v>
      </c>
      <c r="R140" s="3" t="str">
        <f t="shared" si="81"/>
        <v>392 m</v>
      </c>
      <c r="S140" s="9" t="str">
        <f t="shared" si="67"/>
        <v>1:01</v>
      </c>
      <c r="T140" s="9" t="str">
        <f t="shared" si="68"/>
        <v>196 m</v>
      </c>
      <c r="U140" s="19" t="str">
        <f t="shared" si="69"/>
        <v>4.39x</v>
      </c>
      <c r="V140" s="10" t="str">
        <f t="shared" si="70"/>
        <v>176 m</v>
      </c>
      <c r="W140" s="10" t="str">
        <f t="shared" si="71"/>
        <v>0:19</v>
      </c>
      <c r="X140" s="10" t="str">
        <f t="shared" si="72"/>
        <v>62 m</v>
      </c>
    </row>
    <row r="141" spans="1:24">
      <c r="A141" s="5">
        <v>23.6</v>
      </c>
      <c r="B141" s="4">
        <f t="shared" si="73"/>
        <v>6.5555555555555554</v>
      </c>
      <c r="C141" s="8" t="str">
        <f t="shared" si="74"/>
        <v>3:03</v>
      </c>
      <c r="D141" s="9" t="str">
        <f t="shared" si="75"/>
        <v>3:48</v>
      </c>
      <c r="E141" s="9" t="str">
        <f t="shared" si="76"/>
        <v>4:04</v>
      </c>
      <c r="F141" s="9" t="str">
        <f t="shared" si="77"/>
        <v>1967 m</v>
      </c>
      <c r="G141" s="9" t="str">
        <f t="shared" si="78"/>
        <v>2360 m</v>
      </c>
      <c r="H141" s="92" t="str">
        <f t="shared" si="79"/>
        <v>8665 m</v>
      </c>
      <c r="I141" s="10" t="str">
        <f t="shared" si="62"/>
        <v>3:23</v>
      </c>
      <c r="J141" s="10" t="str">
        <f t="shared" si="63"/>
        <v>4:14</v>
      </c>
      <c r="K141" s="10" t="str">
        <f t="shared" si="64"/>
        <v>4:31</v>
      </c>
      <c r="L141" s="10" t="str">
        <f t="shared" si="65"/>
        <v>1764 m</v>
      </c>
      <c r="M141" s="10" t="str">
        <f t="shared" si="66"/>
        <v>2117 m</v>
      </c>
      <c r="O141" s="5">
        <f>A141*MASPErcentage</f>
        <v>23.6</v>
      </c>
      <c r="P141" s="4">
        <f>B141*MASPErcentage</f>
        <v>6.5555555555555554</v>
      </c>
      <c r="Q141" s="3" t="str">
        <f t="shared" si="80"/>
        <v>2:32</v>
      </c>
      <c r="R141" s="3" t="str">
        <f t="shared" si="81"/>
        <v>393 m</v>
      </c>
      <c r="S141" s="9" t="str">
        <f t="shared" si="67"/>
        <v>1:01</v>
      </c>
      <c r="T141" s="9" t="str">
        <f t="shared" si="68"/>
        <v>197 m</v>
      </c>
      <c r="U141" s="19" t="str">
        <f t="shared" si="69"/>
        <v>4.41x</v>
      </c>
      <c r="V141" s="10" t="str">
        <f t="shared" si="70"/>
        <v>176 m</v>
      </c>
      <c r="W141" s="10" t="str">
        <f t="shared" si="71"/>
        <v>0:19</v>
      </c>
      <c r="X141" s="10" t="str">
        <f t="shared" si="72"/>
        <v>62 m</v>
      </c>
    </row>
    <row r="142" spans="1:24">
      <c r="A142" s="5">
        <v>23.700000000000003</v>
      </c>
      <c r="B142" s="4">
        <f t="shared" si="73"/>
        <v>6.5833333333333339</v>
      </c>
      <c r="C142" s="8" t="str">
        <f t="shared" si="74"/>
        <v>3:02</v>
      </c>
      <c r="D142" s="9" t="str">
        <f t="shared" si="75"/>
        <v>3:47</v>
      </c>
      <c r="E142" s="9" t="str">
        <f t="shared" si="76"/>
        <v>4:03</v>
      </c>
      <c r="F142" s="9" t="str">
        <f t="shared" si="77"/>
        <v>1975 m</v>
      </c>
      <c r="G142" s="9" t="str">
        <f t="shared" si="78"/>
        <v>2370 m</v>
      </c>
      <c r="H142" s="92" t="str">
        <f t="shared" si="79"/>
        <v>8746 m</v>
      </c>
      <c r="I142" s="10" t="str">
        <f t="shared" si="62"/>
        <v>3:22</v>
      </c>
      <c r="J142" s="10" t="str">
        <f t="shared" si="63"/>
        <v>4:13</v>
      </c>
      <c r="K142" s="10" t="str">
        <f t="shared" si="64"/>
        <v>4:30</v>
      </c>
      <c r="L142" s="10" t="str">
        <f t="shared" si="65"/>
        <v>1771 m</v>
      </c>
      <c r="M142" s="10" t="str">
        <f t="shared" si="66"/>
        <v>2125 m</v>
      </c>
      <c r="O142" s="5">
        <f>A142*MASPErcentage</f>
        <v>23.700000000000003</v>
      </c>
      <c r="P142" s="4">
        <f>B142*MASPErcentage</f>
        <v>6.5833333333333339</v>
      </c>
      <c r="Q142" s="3" t="str">
        <f t="shared" si="80"/>
        <v>2:31</v>
      </c>
      <c r="R142" s="3" t="str">
        <f t="shared" si="81"/>
        <v>395 m</v>
      </c>
      <c r="S142" s="9" t="str">
        <f t="shared" si="67"/>
        <v>1:00</v>
      </c>
      <c r="T142" s="9" t="str">
        <f t="shared" si="68"/>
        <v>198 m</v>
      </c>
      <c r="U142" s="19" t="str">
        <f t="shared" si="69"/>
        <v>4.43x</v>
      </c>
      <c r="V142" s="10" t="str">
        <f t="shared" si="70"/>
        <v>177 m</v>
      </c>
      <c r="W142" s="10" t="str">
        <f t="shared" si="71"/>
        <v>0:19</v>
      </c>
      <c r="X142" s="10" t="str">
        <f t="shared" si="72"/>
        <v>63 m</v>
      </c>
    </row>
    <row r="143" spans="1:24">
      <c r="A143" s="5">
        <v>23.8</v>
      </c>
      <c r="B143" s="4">
        <f t="shared" si="73"/>
        <v>6.6111111111111107</v>
      </c>
      <c r="C143" s="8" t="str">
        <f t="shared" si="74"/>
        <v>3:01</v>
      </c>
      <c r="D143" s="9" t="str">
        <f t="shared" si="75"/>
        <v>3:46</v>
      </c>
      <c r="E143" s="9" t="str">
        <f t="shared" si="76"/>
        <v>4:02</v>
      </c>
      <c r="F143" s="9" t="str">
        <f t="shared" si="77"/>
        <v>1983 m</v>
      </c>
      <c r="G143" s="9" t="str">
        <f t="shared" si="78"/>
        <v>2380 m</v>
      </c>
      <c r="H143" s="92" t="str">
        <f t="shared" si="79"/>
        <v>8828 m</v>
      </c>
      <c r="I143" s="10" t="str">
        <f t="shared" si="62"/>
        <v>3:21</v>
      </c>
      <c r="J143" s="10" t="str">
        <f t="shared" si="63"/>
        <v>4:12</v>
      </c>
      <c r="K143" s="10" t="str">
        <f t="shared" si="64"/>
        <v>4:29</v>
      </c>
      <c r="L143" s="10" t="str">
        <f t="shared" si="65"/>
        <v>1778 m</v>
      </c>
      <c r="M143" s="10" t="str">
        <f t="shared" si="66"/>
        <v>2133 m</v>
      </c>
      <c r="O143" s="5">
        <f>A143*MASPErcentage</f>
        <v>23.8</v>
      </c>
      <c r="P143" s="4">
        <f>B143*MASPErcentage</f>
        <v>6.6111111111111107</v>
      </c>
      <c r="Q143" s="3" t="str">
        <f t="shared" si="80"/>
        <v>2:31</v>
      </c>
      <c r="R143" s="3" t="str">
        <f t="shared" si="81"/>
        <v>397 m</v>
      </c>
      <c r="S143" s="9" t="str">
        <f t="shared" si="67"/>
        <v>1:00</v>
      </c>
      <c r="T143" s="9" t="str">
        <f t="shared" si="68"/>
        <v>198 m</v>
      </c>
      <c r="U143" s="19" t="str">
        <f t="shared" si="69"/>
        <v>4.44x</v>
      </c>
      <c r="V143" s="10" t="str">
        <f t="shared" si="70"/>
        <v>178 m</v>
      </c>
      <c r="W143" s="10" t="str">
        <f t="shared" si="71"/>
        <v>0:19</v>
      </c>
      <c r="X143" s="10" t="str">
        <f t="shared" si="72"/>
        <v>63 m</v>
      </c>
    </row>
    <row r="144" spans="1:24">
      <c r="A144" s="5">
        <v>23.9</v>
      </c>
      <c r="B144" s="4">
        <f t="shared" si="73"/>
        <v>6.6388888888888884</v>
      </c>
      <c r="C144" s="8" t="str">
        <f t="shared" si="74"/>
        <v>3:00</v>
      </c>
      <c r="D144" s="9" t="str">
        <f t="shared" si="75"/>
        <v>3:45</v>
      </c>
      <c r="E144" s="9" t="str">
        <f t="shared" si="76"/>
        <v>4:01</v>
      </c>
      <c r="F144" s="9" t="str">
        <f t="shared" si="77"/>
        <v>1992 m</v>
      </c>
      <c r="G144" s="9" t="str">
        <f t="shared" si="78"/>
        <v>2390 m</v>
      </c>
      <c r="H144" s="92" t="str">
        <f t="shared" si="79"/>
        <v>8909 m</v>
      </c>
      <c r="I144" s="10" t="str">
        <f t="shared" si="62"/>
        <v>3:21</v>
      </c>
      <c r="J144" s="10" t="str">
        <f t="shared" si="63"/>
        <v>4:11</v>
      </c>
      <c r="K144" s="10" t="str">
        <f t="shared" si="64"/>
        <v>4:28</v>
      </c>
      <c r="L144" s="10" t="str">
        <f t="shared" si="65"/>
        <v>1784 m</v>
      </c>
      <c r="M144" s="10" t="str">
        <f t="shared" si="66"/>
        <v>2141 m</v>
      </c>
      <c r="O144" s="5">
        <f>A144*MASPErcentage</f>
        <v>23.9</v>
      </c>
      <c r="P144" s="4">
        <f>B144*MASPErcentage</f>
        <v>6.6388888888888884</v>
      </c>
      <c r="Q144" s="3" t="str">
        <f t="shared" si="80"/>
        <v>2:30</v>
      </c>
      <c r="R144" s="3" t="str">
        <f t="shared" si="81"/>
        <v>398 m</v>
      </c>
      <c r="S144" s="9" t="str">
        <f t="shared" si="67"/>
        <v>1:00</v>
      </c>
      <c r="T144" s="9" t="str">
        <f t="shared" si="68"/>
        <v>199 m</v>
      </c>
      <c r="U144" s="19" t="str">
        <f t="shared" si="69"/>
        <v>4.46x</v>
      </c>
      <c r="V144" s="10" t="str">
        <f t="shared" si="70"/>
        <v>178 m</v>
      </c>
      <c r="W144" s="10" t="str">
        <f t="shared" si="71"/>
        <v>0:19</v>
      </c>
      <c r="X144" s="10" t="str">
        <f t="shared" si="72"/>
        <v>63 m</v>
      </c>
    </row>
    <row r="145" spans="1:24">
      <c r="A145" s="5">
        <v>24</v>
      </c>
      <c r="B145" s="4">
        <f t="shared" si="73"/>
        <v>6.6666666666666661</v>
      </c>
      <c r="C145" s="8" t="str">
        <f t="shared" si="74"/>
        <v>3:00</v>
      </c>
      <c r="D145" s="9" t="str">
        <f t="shared" si="75"/>
        <v>3:45</v>
      </c>
      <c r="E145" s="9" t="str">
        <f t="shared" si="76"/>
        <v>4:00</v>
      </c>
      <c r="F145" s="9" t="str">
        <f t="shared" si="77"/>
        <v>2000 m</v>
      </c>
      <c r="G145" s="9" t="str">
        <f t="shared" si="78"/>
        <v>2400 m</v>
      </c>
      <c r="H145" s="92" t="str">
        <f t="shared" si="79"/>
        <v>8992 m</v>
      </c>
      <c r="I145" s="10" t="str">
        <f t="shared" si="62"/>
        <v>3:20</v>
      </c>
      <c r="J145" s="10" t="str">
        <f t="shared" si="63"/>
        <v>4:10</v>
      </c>
      <c r="K145" s="10" t="str">
        <f t="shared" si="64"/>
        <v>4:27</v>
      </c>
      <c r="L145" s="10" t="str">
        <f t="shared" si="65"/>
        <v>1791 m</v>
      </c>
      <c r="M145" s="10" t="str">
        <f t="shared" si="66"/>
        <v>2149 m</v>
      </c>
      <c r="O145" s="5">
        <f>A145*MASPErcentage</f>
        <v>24</v>
      </c>
      <c r="P145" s="4">
        <f>B145*MASPErcentage</f>
        <v>6.6666666666666661</v>
      </c>
      <c r="Q145" s="3" t="str">
        <f t="shared" si="80"/>
        <v>2:30</v>
      </c>
      <c r="R145" s="3" t="str">
        <f t="shared" si="81"/>
        <v>400 m</v>
      </c>
      <c r="S145" s="9" t="str">
        <f t="shared" si="67"/>
        <v>1:00</v>
      </c>
      <c r="T145" s="9" t="str">
        <f t="shared" si="68"/>
        <v>200 m</v>
      </c>
      <c r="U145" s="19" t="str">
        <f t="shared" si="69"/>
        <v>4.48x</v>
      </c>
      <c r="V145" s="10" t="str">
        <f t="shared" si="70"/>
        <v>179 m</v>
      </c>
      <c r="W145" s="10" t="str">
        <f t="shared" si="71"/>
        <v>0:19</v>
      </c>
      <c r="X145" s="10" t="str">
        <f t="shared" si="72"/>
        <v>64 m</v>
      </c>
    </row>
    <row r="146" spans="1:24">
      <c r="A146" s="5">
        <v>24.1</v>
      </c>
      <c r="B146" s="4">
        <f t="shared" si="73"/>
        <v>6.6944444444444446</v>
      </c>
      <c r="C146" s="8" t="str">
        <f t="shared" si="74"/>
        <v>2:59</v>
      </c>
      <c r="D146" s="9" t="str">
        <f t="shared" si="75"/>
        <v>3:44</v>
      </c>
      <c r="E146" s="9" t="str">
        <f t="shared" si="76"/>
        <v>3:59</v>
      </c>
      <c r="F146" s="9" t="str">
        <f t="shared" si="77"/>
        <v>2008 m</v>
      </c>
      <c r="G146" s="9" t="str">
        <f t="shared" si="78"/>
        <v>2410 m</v>
      </c>
      <c r="H146" s="92" t="str">
        <f t="shared" si="79"/>
        <v>9074 m</v>
      </c>
      <c r="I146" s="10" t="str">
        <f t="shared" si="62"/>
        <v>3:19</v>
      </c>
      <c r="J146" s="10" t="str">
        <f t="shared" si="63"/>
        <v>4:09</v>
      </c>
      <c r="K146" s="10" t="str">
        <f t="shared" si="64"/>
        <v>4:26</v>
      </c>
      <c r="L146" s="10" t="str">
        <f t="shared" si="65"/>
        <v>1798 m</v>
      </c>
      <c r="M146" s="10" t="str">
        <f t="shared" si="66"/>
        <v>2157 m</v>
      </c>
      <c r="O146" s="5">
        <f>A146*MASPErcentage</f>
        <v>24.1</v>
      </c>
      <c r="P146" s="4">
        <f>B146*MASPErcentage</f>
        <v>6.6944444444444446</v>
      </c>
      <c r="Q146" s="3" t="str">
        <f t="shared" si="80"/>
        <v>2:29</v>
      </c>
      <c r="R146" s="3" t="str">
        <f t="shared" si="81"/>
        <v>402 m</v>
      </c>
      <c r="S146" s="9" t="str">
        <f t="shared" si="67"/>
        <v>0:59</v>
      </c>
      <c r="T146" s="9" t="str">
        <f t="shared" si="68"/>
        <v>201 m</v>
      </c>
      <c r="U146" s="19" t="str">
        <f t="shared" si="69"/>
        <v>4.49x</v>
      </c>
      <c r="V146" s="10" t="str">
        <f t="shared" si="70"/>
        <v>180 m</v>
      </c>
      <c r="W146" s="10" t="str">
        <f t="shared" si="71"/>
        <v>0:19</v>
      </c>
      <c r="X146" s="10" t="str">
        <f t="shared" si="72"/>
        <v>64 m</v>
      </c>
    </row>
    <row r="147" spans="1:24">
      <c r="A147" s="5">
        <v>24.200000000000003</v>
      </c>
      <c r="B147" s="4">
        <f t="shared" si="73"/>
        <v>6.7222222222222232</v>
      </c>
      <c r="C147" s="8" t="str">
        <f t="shared" si="74"/>
        <v>2:58</v>
      </c>
      <c r="D147" s="9" t="str">
        <f t="shared" si="75"/>
        <v>3:43</v>
      </c>
      <c r="E147" s="9" t="str">
        <f t="shared" si="76"/>
        <v>3:58</v>
      </c>
      <c r="F147" s="9" t="str">
        <f t="shared" si="77"/>
        <v>2017 m</v>
      </c>
      <c r="G147" s="9" t="str">
        <f t="shared" si="78"/>
        <v>2420 m</v>
      </c>
      <c r="H147" s="92" t="str">
        <f t="shared" si="79"/>
        <v>9157 m</v>
      </c>
      <c r="I147" s="10" t="str">
        <f t="shared" si="62"/>
        <v>3:18</v>
      </c>
      <c r="J147" s="10" t="str">
        <f t="shared" si="63"/>
        <v>4:09</v>
      </c>
      <c r="K147" s="10" t="str">
        <f t="shared" si="64"/>
        <v>4:25</v>
      </c>
      <c r="L147" s="10" t="str">
        <f t="shared" si="65"/>
        <v>1804 m</v>
      </c>
      <c r="M147" s="10" t="str">
        <f t="shared" si="66"/>
        <v>2165 m</v>
      </c>
      <c r="O147" s="5">
        <f>A147*MASPErcentage</f>
        <v>24.200000000000003</v>
      </c>
      <c r="P147" s="4">
        <f>B147*MASPErcentage</f>
        <v>6.7222222222222232</v>
      </c>
      <c r="Q147" s="3" t="str">
        <f t="shared" si="80"/>
        <v>2:28</v>
      </c>
      <c r="R147" s="3" t="str">
        <f t="shared" si="81"/>
        <v>403 m</v>
      </c>
      <c r="S147" s="9" t="str">
        <f t="shared" si="67"/>
        <v>0:59</v>
      </c>
      <c r="T147" s="9" t="str">
        <f t="shared" si="68"/>
        <v>202 m</v>
      </c>
      <c r="U147" s="19" t="str">
        <f t="shared" si="69"/>
        <v>4.51x</v>
      </c>
      <c r="V147" s="10" t="str">
        <f t="shared" si="70"/>
        <v>180 m</v>
      </c>
      <c r="W147" s="10" t="str">
        <f t="shared" si="71"/>
        <v>0:19</v>
      </c>
      <c r="X147" s="10" t="str">
        <f t="shared" si="72"/>
        <v>64 m</v>
      </c>
    </row>
    <row r="148" spans="1:24">
      <c r="A148" s="5">
        <v>24.3</v>
      </c>
      <c r="B148" s="4">
        <f t="shared" si="73"/>
        <v>6.75</v>
      </c>
      <c r="C148" s="8" t="str">
        <f t="shared" si="74"/>
        <v>2:57</v>
      </c>
      <c r="D148" s="9" t="str">
        <f t="shared" si="75"/>
        <v>3:42</v>
      </c>
      <c r="E148" s="9" t="str">
        <f t="shared" si="76"/>
        <v>3:57</v>
      </c>
      <c r="F148" s="9" t="str">
        <f t="shared" si="77"/>
        <v>2025 m</v>
      </c>
      <c r="G148" s="9" t="str">
        <f t="shared" si="78"/>
        <v>2430 m</v>
      </c>
      <c r="H148" s="92" t="str">
        <f t="shared" si="79"/>
        <v>9240 m</v>
      </c>
      <c r="I148" s="10" t="str">
        <f t="shared" si="62"/>
        <v>3:18</v>
      </c>
      <c r="J148" s="10" t="str">
        <f t="shared" si="63"/>
        <v>4:08</v>
      </c>
      <c r="K148" s="10" t="str">
        <f t="shared" si="64"/>
        <v>4:24</v>
      </c>
      <c r="L148" s="10" t="str">
        <f t="shared" si="65"/>
        <v>1811 m</v>
      </c>
      <c r="M148" s="10" t="str">
        <f t="shared" si="66"/>
        <v>2173 m</v>
      </c>
      <c r="O148" s="5">
        <f>A148*MASPErcentage</f>
        <v>24.3</v>
      </c>
      <c r="P148" s="4">
        <f>B148*MASPErcentage</f>
        <v>6.75</v>
      </c>
      <c r="Q148" s="3" t="str">
        <f t="shared" si="80"/>
        <v>2:28</v>
      </c>
      <c r="R148" s="3" t="str">
        <f t="shared" si="81"/>
        <v>405 m</v>
      </c>
      <c r="S148" s="9" t="str">
        <f t="shared" si="67"/>
        <v>0:59</v>
      </c>
      <c r="T148" s="9" t="str">
        <f t="shared" si="68"/>
        <v>203 m</v>
      </c>
      <c r="U148" s="19" t="str">
        <f t="shared" si="69"/>
        <v>4.53x</v>
      </c>
      <c r="V148" s="10" t="str">
        <f t="shared" si="70"/>
        <v>181 m</v>
      </c>
      <c r="W148" s="10" t="str">
        <f t="shared" si="71"/>
        <v>0:19</v>
      </c>
      <c r="X148" s="10" t="str">
        <f t="shared" si="72"/>
        <v>64 m</v>
      </c>
    </row>
    <row r="149" spans="1:24">
      <c r="A149" s="5">
        <v>24.4</v>
      </c>
      <c r="B149" s="4">
        <f t="shared" si="73"/>
        <v>6.7777777777777768</v>
      </c>
      <c r="C149" s="8" t="str">
        <f t="shared" si="74"/>
        <v>2:57</v>
      </c>
      <c r="D149" s="9" t="str">
        <f t="shared" si="75"/>
        <v>3:41</v>
      </c>
      <c r="E149" s="9" t="str">
        <f t="shared" si="76"/>
        <v>3:56</v>
      </c>
      <c r="F149" s="9" t="str">
        <f t="shared" si="77"/>
        <v>2033 m</v>
      </c>
      <c r="G149" s="9" t="str">
        <f t="shared" si="78"/>
        <v>2440 m</v>
      </c>
      <c r="H149" s="92" t="str">
        <f t="shared" si="79"/>
        <v>9324 m</v>
      </c>
      <c r="I149" s="10" t="str">
        <f t="shared" si="62"/>
        <v>3:17</v>
      </c>
      <c r="J149" s="10" t="str">
        <f t="shared" si="63"/>
        <v>4:07</v>
      </c>
      <c r="K149" s="10" t="str">
        <f t="shared" si="64"/>
        <v>4:23</v>
      </c>
      <c r="L149" s="10" t="str">
        <f t="shared" si="65"/>
        <v>1818 m</v>
      </c>
      <c r="M149" s="10" t="str">
        <f t="shared" si="66"/>
        <v>2181 m</v>
      </c>
      <c r="O149" s="5">
        <f>A149*MASPErcentage</f>
        <v>24.4</v>
      </c>
      <c r="P149" s="4">
        <f>B149*MASPErcentage</f>
        <v>6.7777777777777768</v>
      </c>
      <c r="Q149" s="3" t="str">
        <f t="shared" si="80"/>
        <v>2:27</v>
      </c>
      <c r="R149" s="3" t="str">
        <f t="shared" si="81"/>
        <v>407 m</v>
      </c>
      <c r="S149" s="9" t="str">
        <f t="shared" si="67"/>
        <v>0:59</v>
      </c>
      <c r="T149" s="9" t="str">
        <f t="shared" si="68"/>
        <v>203 m</v>
      </c>
      <c r="U149" s="19" t="str">
        <f t="shared" si="69"/>
        <v>4.54x</v>
      </c>
      <c r="V149" s="10" t="str">
        <f t="shared" si="70"/>
        <v>182 m</v>
      </c>
      <c r="W149" s="10" t="str">
        <f t="shared" si="71"/>
        <v>0:19</v>
      </c>
      <c r="X149" s="10" t="str">
        <f t="shared" si="72"/>
        <v>65 m</v>
      </c>
    </row>
    <row r="150" spans="1:24">
      <c r="A150" s="5">
        <v>24.5</v>
      </c>
      <c r="B150" s="4">
        <f t="shared" si="73"/>
        <v>6.8055555555555554</v>
      </c>
      <c r="C150" s="8" t="str">
        <f t="shared" si="74"/>
        <v>2:56</v>
      </c>
      <c r="D150" s="9" t="str">
        <f t="shared" si="75"/>
        <v>3:40</v>
      </c>
      <c r="E150" s="9" t="str">
        <f t="shared" si="76"/>
        <v>3:55</v>
      </c>
      <c r="F150" s="9" t="str">
        <f t="shared" si="77"/>
        <v>2042 m</v>
      </c>
      <c r="G150" s="9" t="str">
        <f t="shared" si="78"/>
        <v>2450 m</v>
      </c>
      <c r="H150" s="92" t="str">
        <f t="shared" si="79"/>
        <v>9408 m</v>
      </c>
      <c r="I150" s="10" t="str">
        <f t="shared" si="62"/>
        <v>3:16</v>
      </c>
      <c r="J150" s="10" t="str">
        <f t="shared" si="63"/>
        <v>4:06</v>
      </c>
      <c r="K150" s="10" t="str">
        <f t="shared" si="64"/>
        <v>4:22</v>
      </c>
      <c r="L150" s="10" t="str">
        <f t="shared" si="65"/>
        <v>1824 m</v>
      </c>
      <c r="M150" s="10" t="str">
        <f t="shared" si="66"/>
        <v>2189 m</v>
      </c>
      <c r="O150" s="5">
        <f>A150*MASPErcentage</f>
        <v>24.5</v>
      </c>
      <c r="P150" s="4">
        <f>B150*MASPErcentage</f>
        <v>6.8055555555555554</v>
      </c>
      <c r="Q150" s="3" t="str">
        <f t="shared" si="80"/>
        <v>2:26</v>
      </c>
      <c r="R150" s="3" t="str">
        <f t="shared" si="81"/>
        <v>408 m</v>
      </c>
      <c r="S150" s="9" t="str">
        <f t="shared" si="67"/>
        <v>0:58</v>
      </c>
      <c r="T150" s="9" t="str">
        <f t="shared" si="68"/>
        <v>204 m</v>
      </c>
      <c r="U150" s="19" t="str">
        <f t="shared" si="69"/>
        <v>4.56x</v>
      </c>
      <c r="V150" s="10" t="str">
        <f t="shared" si="70"/>
        <v>182 m</v>
      </c>
      <c r="W150" s="10" t="str">
        <f t="shared" si="71"/>
        <v>0:19</v>
      </c>
      <c r="X150" s="10" t="str">
        <f t="shared" si="72"/>
        <v>65 m</v>
      </c>
    </row>
    <row r="151" spans="1:24">
      <c r="A151" s="5">
        <v>24.6</v>
      </c>
      <c r="B151" s="4">
        <f t="shared" si="73"/>
        <v>6.8333333333333339</v>
      </c>
      <c r="C151" s="8" t="str">
        <f t="shared" si="74"/>
        <v>2:55</v>
      </c>
      <c r="D151" s="9" t="str">
        <f t="shared" si="75"/>
        <v>3:39</v>
      </c>
      <c r="E151" s="9" t="str">
        <f t="shared" si="76"/>
        <v>3:54</v>
      </c>
      <c r="F151" s="9" t="str">
        <f t="shared" si="77"/>
        <v>2050 m</v>
      </c>
      <c r="G151" s="9" t="str">
        <f t="shared" si="78"/>
        <v>2460 m</v>
      </c>
      <c r="H151" s="92" t="str">
        <f t="shared" si="79"/>
        <v>9492 m</v>
      </c>
      <c r="I151" s="10" t="str">
        <f t="shared" si="62"/>
        <v>3:15</v>
      </c>
      <c r="J151" s="10" t="str">
        <f t="shared" si="63"/>
        <v>4:05</v>
      </c>
      <c r="K151" s="10" t="str">
        <f t="shared" si="64"/>
        <v>4:21</v>
      </c>
      <c r="L151" s="10" t="str">
        <f t="shared" si="65"/>
        <v>1831 m</v>
      </c>
      <c r="M151" s="10" t="str">
        <f t="shared" si="66"/>
        <v>2197 m</v>
      </c>
      <c r="O151" s="5">
        <f>A151*MASPErcentage</f>
        <v>24.6</v>
      </c>
      <c r="P151" s="4">
        <f>B151*MASPErcentage</f>
        <v>6.8333333333333339</v>
      </c>
      <c r="Q151" s="3" t="str">
        <f t="shared" si="80"/>
        <v>2:26</v>
      </c>
      <c r="R151" s="3" t="str">
        <f t="shared" si="81"/>
        <v>410 m</v>
      </c>
      <c r="S151" s="9" t="str">
        <f t="shared" si="67"/>
        <v>0:58</v>
      </c>
      <c r="T151" s="9" t="str">
        <f t="shared" si="68"/>
        <v>205 m</v>
      </c>
      <c r="U151" s="19" t="str">
        <f t="shared" si="69"/>
        <v>4.58x</v>
      </c>
      <c r="V151" s="10" t="str">
        <f t="shared" si="70"/>
        <v>183 m</v>
      </c>
      <c r="W151" s="10" t="str">
        <f t="shared" si="71"/>
        <v>0:18</v>
      </c>
      <c r="X151" s="10" t="str">
        <f t="shared" si="72"/>
        <v>65 m</v>
      </c>
    </row>
    <row r="152" spans="1:24">
      <c r="A152" s="5">
        <v>24.700000000000003</v>
      </c>
      <c r="B152" s="4">
        <f t="shared" si="73"/>
        <v>6.8611111111111116</v>
      </c>
      <c r="C152" s="8" t="str">
        <f t="shared" si="74"/>
        <v>2:54</v>
      </c>
      <c r="D152" s="9" t="str">
        <f t="shared" si="75"/>
        <v>3:38</v>
      </c>
      <c r="E152" s="9" t="str">
        <f t="shared" si="76"/>
        <v>3:53</v>
      </c>
      <c r="F152" s="9" t="str">
        <f t="shared" si="77"/>
        <v>2058 m</v>
      </c>
      <c r="G152" s="9" t="str">
        <f t="shared" si="78"/>
        <v>2470 m</v>
      </c>
      <c r="H152" s="92" t="str">
        <f t="shared" si="79"/>
        <v>9577 m</v>
      </c>
      <c r="I152" s="10" t="str">
        <f t="shared" si="62"/>
        <v>3:15</v>
      </c>
      <c r="J152" s="10" t="str">
        <f t="shared" si="63"/>
        <v>4:04</v>
      </c>
      <c r="K152" s="10" t="str">
        <f t="shared" si="64"/>
        <v>4:20</v>
      </c>
      <c r="L152" s="10" t="str">
        <f t="shared" si="65"/>
        <v>1838 m</v>
      </c>
      <c r="M152" s="10" t="str">
        <f t="shared" si="66"/>
        <v>2205 m</v>
      </c>
      <c r="O152" s="5">
        <f>A152*MASPErcentage</f>
        <v>24.700000000000003</v>
      </c>
      <c r="P152" s="4">
        <f>B152*MASPErcentage</f>
        <v>6.8611111111111116</v>
      </c>
      <c r="Q152" s="3" t="str">
        <f t="shared" si="80"/>
        <v>2:25</v>
      </c>
      <c r="R152" s="3" t="str">
        <f t="shared" si="81"/>
        <v>412 m</v>
      </c>
      <c r="S152" s="9" t="str">
        <f t="shared" si="67"/>
        <v>0:58</v>
      </c>
      <c r="T152" s="9" t="str">
        <f t="shared" si="68"/>
        <v>206 m</v>
      </c>
      <c r="U152" s="19" t="str">
        <f t="shared" si="69"/>
        <v>4.59x</v>
      </c>
      <c r="V152" s="10" t="str">
        <f t="shared" si="70"/>
        <v>184 m</v>
      </c>
      <c r="W152" s="10" t="str">
        <f t="shared" si="71"/>
        <v>0:18</v>
      </c>
      <c r="X152" s="10" t="str">
        <f t="shared" si="72"/>
        <v>65 m</v>
      </c>
    </row>
    <row r="153" spans="1:24">
      <c r="A153" s="5">
        <v>24.8</v>
      </c>
      <c r="B153" s="4">
        <f t="shared" si="73"/>
        <v>6.8888888888888893</v>
      </c>
      <c r="C153" s="8" t="str">
        <f t="shared" si="74"/>
        <v>2:54</v>
      </c>
      <c r="D153" s="9" t="str">
        <f t="shared" si="75"/>
        <v>3:37</v>
      </c>
      <c r="E153" s="9" t="str">
        <f t="shared" si="76"/>
        <v>3:52</v>
      </c>
      <c r="F153" s="9" t="str">
        <f t="shared" si="77"/>
        <v>2067 m</v>
      </c>
      <c r="G153" s="9" t="str">
        <f t="shared" si="78"/>
        <v>2480 m</v>
      </c>
      <c r="H153" s="92" t="str">
        <f t="shared" si="79"/>
        <v>9662 m</v>
      </c>
      <c r="I153" s="10" t="str">
        <f t="shared" si="62"/>
        <v>3:14</v>
      </c>
      <c r="J153" s="10" t="str">
        <f t="shared" si="63"/>
        <v>4:03</v>
      </c>
      <c r="K153" s="10" t="str">
        <f t="shared" si="64"/>
        <v>4:19</v>
      </c>
      <c r="L153" s="10" t="str">
        <f t="shared" si="65"/>
        <v>1844 m</v>
      </c>
      <c r="M153" s="10" t="str">
        <f t="shared" si="66"/>
        <v>2213 m</v>
      </c>
      <c r="O153" s="5">
        <f>A153*MASPErcentage</f>
        <v>24.8</v>
      </c>
      <c r="P153" s="4">
        <f>B153*MASPErcentage</f>
        <v>6.8888888888888893</v>
      </c>
      <c r="Q153" s="3" t="str">
        <f t="shared" si="80"/>
        <v>2:25</v>
      </c>
      <c r="R153" s="3" t="str">
        <f t="shared" si="81"/>
        <v>413 m</v>
      </c>
      <c r="S153" s="9" t="str">
        <f t="shared" si="67"/>
        <v>0:58</v>
      </c>
      <c r="T153" s="9" t="str">
        <f t="shared" si="68"/>
        <v>207 m</v>
      </c>
      <c r="U153" s="19" t="str">
        <f t="shared" si="69"/>
        <v>4.61x</v>
      </c>
      <c r="V153" s="10" t="str">
        <f t="shared" si="70"/>
        <v>184 m</v>
      </c>
      <c r="W153" s="10" t="str">
        <f t="shared" si="71"/>
        <v>0:18</v>
      </c>
      <c r="X153" s="10" t="str">
        <f t="shared" si="72"/>
        <v>66 m</v>
      </c>
    </row>
    <row r="154" spans="1:24">
      <c r="A154" s="5">
        <v>24.9</v>
      </c>
      <c r="B154" s="4">
        <f t="shared" si="73"/>
        <v>6.9166666666666661</v>
      </c>
      <c r="C154" s="8" t="str">
        <f t="shared" si="74"/>
        <v>2:53</v>
      </c>
      <c r="D154" s="9" t="str">
        <f t="shared" si="75"/>
        <v>3:36</v>
      </c>
      <c r="E154" s="9" t="str">
        <f t="shared" si="76"/>
        <v>3:51</v>
      </c>
      <c r="F154" s="9" t="str">
        <f t="shared" si="77"/>
        <v>2075 m</v>
      </c>
      <c r="G154" s="9" t="str">
        <f t="shared" si="78"/>
        <v>2490 m</v>
      </c>
      <c r="H154" s="92" t="str">
        <f t="shared" si="79"/>
        <v>9747 m</v>
      </c>
      <c r="I154" s="10" t="str">
        <f t="shared" si="62"/>
        <v>3:13</v>
      </c>
      <c r="J154" s="10" t="str">
        <f t="shared" si="63"/>
        <v>4:02</v>
      </c>
      <c r="K154" s="10" t="str">
        <f t="shared" si="64"/>
        <v>4:18</v>
      </c>
      <c r="L154" s="10" t="str">
        <f t="shared" si="65"/>
        <v>1851 m</v>
      </c>
      <c r="M154" s="10" t="str">
        <f t="shared" si="66"/>
        <v>2221 m</v>
      </c>
      <c r="O154" s="5">
        <f>A154*MASPErcentage</f>
        <v>24.9</v>
      </c>
      <c r="P154" s="4">
        <f>B154*MASPErcentage</f>
        <v>6.9166666666666661</v>
      </c>
      <c r="Q154" s="3" t="str">
        <f t="shared" si="80"/>
        <v>2:24</v>
      </c>
      <c r="R154" s="3" t="str">
        <f t="shared" si="81"/>
        <v>415 m</v>
      </c>
      <c r="S154" s="9" t="str">
        <f t="shared" si="67"/>
        <v>0:57</v>
      </c>
      <c r="T154" s="9" t="str">
        <f t="shared" si="68"/>
        <v>207 m</v>
      </c>
      <c r="U154" s="19" t="str">
        <f t="shared" si="69"/>
        <v>4.63x</v>
      </c>
      <c r="V154" s="10" t="str">
        <f t="shared" si="70"/>
        <v>185 m</v>
      </c>
      <c r="W154" s="10" t="str">
        <f t="shared" si="71"/>
        <v>0:18</v>
      </c>
      <c r="X154" s="10" t="str">
        <f t="shared" si="72"/>
        <v>66 m</v>
      </c>
    </row>
    <row r="155" spans="1:24">
      <c r="A155" s="5">
        <v>25</v>
      </c>
      <c r="B155" s="4">
        <f t="shared" si="73"/>
        <v>6.9444444444444446</v>
      </c>
      <c r="C155" s="8" t="str">
        <f t="shared" si="74"/>
        <v>2:52</v>
      </c>
      <c r="D155" s="9" t="str">
        <f t="shared" si="75"/>
        <v>3:36</v>
      </c>
      <c r="E155" s="9" t="str">
        <f t="shared" si="76"/>
        <v>3:50</v>
      </c>
      <c r="F155" s="9" t="str">
        <f t="shared" si="77"/>
        <v>2083 m</v>
      </c>
      <c r="G155" s="9" t="str">
        <f t="shared" si="78"/>
        <v>2500 m</v>
      </c>
      <c r="H155" s="92" t="str">
        <f t="shared" si="79"/>
        <v>9832 m</v>
      </c>
      <c r="I155" s="10" t="str">
        <f t="shared" si="62"/>
        <v>3:13</v>
      </c>
      <c r="J155" s="10" t="str">
        <f t="shared" si="63"/>
        <v>4:01</v>
      </c>
      <c r="K155" s="10" t="str">
        <f t="shared" si="64"/>
        <v>4:17</v>
      </c>
      <c r="L155" s="10" t="str">
        <f t="shared" si="65"/>
        <v>1858 m</v>
      </c>
      <c r="M155" s="10" t="str">
        <f t="shared" si="66"/>
        <v>2229 m</v>
      </c>
      <c r="O155" s="5">
        <f>A155*MASPErcentage</f>
        <v>25</v>
      </c>
      <c r="P155" s="4">
        <f>B155*MASPErcentage</f>
        <v>6.9444444444444446</v>
      </c>
      <c r="Q155" s="3" t="str">
        <f t="shared" si="80"/>
        <v>2:24</v>
      </c>
      <c r="R155" s="3" t="str">
        <f t="shared" si="81"/>
        <v>417 m</v>
      </c>
      <c r="S155" s="9" t="str">
        <f t="shared" si="67"/>
        <v>0:57</v>
      </c>
      <c r="T155" s="9" t="str">
        <f t="shared" si="68"/>
        <v>208 m</v>
      </c>
      <c r="U155" s="19" t="str">
        <f t="shared" si="69"/>
        <v>4.64x</v>
      </c>
      <c r="V155" s="10" t="str">
        <f t="shared" si="70"/>
        <v>186 m</v>
      </c>
      <c r="W155" s="10" t="str">
        <f t="shared" si="71"/>
        <v>0:18</v>
      </c>
      <c r="X155" s="10" t="str">
        <f t="shared" si="72"/>
        <v>66 m</v>
      </c>
    </row>
  </sheetData>
  <mergeCells count="10">
    <mergeCell ref="C3:G3"/>
    <mergeCell ref="I3:M3"/>
    <mergeCell ref="I1:L1"/>
    <mergeCell ref="I2:L2"/>
    <mergeCell ref="A3:B3"/>
    <mergeCell ref="O3:R3"/>
    <mergeCell ref="R1:R2"/>
    <mergeCell ref="S3:T3"/>
    <mergeCell ref="U3:X3"/>
    <mergeCell ref="O1:Q2"/>
  </mergeCells>
  <dataValidations count="1">
    <dataValidation type="whole" allowBlank="1" showInputMessage="1" showErrorMessage="1" sqref="X2">
      <formula1>1</formula1>
      <formula2>100</formula2>
    </dataValidation>
  </dataValidations>
  <pageMargins left="0.7" right="0.7" top="0.75" bottom="0.75" header="0.3" footer="0.3"/>
  <pageSetup paperSize="9" scale="33" orientation="portrait" horizontalDpi="300" verticalDpi="300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Methods</vt:lpstr>
      <vt:lpstr>Zones</vt:lpstr>
      <vt:lpstr>Distance Calculator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2014-03-27T12:54:24Z</dcterms:modified>
</cp:coreProperties>
</file>